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6.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7.xml" ContentType="application/vnd.openxmlformats-officedocument.drawing+xml"/>
  <Override PartName="/xl/ctrlProps/ctrlProp26.xml" ContentType="application/vnd.ms-excel.controlproperties+xml"/>
  <Override PartName="/xl/ctrlProps/ctrlProp27.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31.xml" ContentType="application/vnd.ms-excel.controlproperties+xml"/>
  <Override PartName="/xl/ctrlProps/ctrlProp32.xml" ContentType="application/vnd.ms-excel.controlproperties+xml"/>
  <Override PartName="/xl/drawings/drawing10.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11.xml" ContentType="application/vnd.openxmlformats-officedocument.drawing+xml"/>
  <Override PartName="/xl/ctrlProps/ctrlProp43.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51196F13-6AD0-C1B8-E2B4-A1F9AE17003E}"/>
  <workbookPr showInkAnnotation="0" codeName="ThisWorkbook" autoCompressPictures="0"/>
  <mc:AlternateContent xmlns:mc="http://schemas.openxmlformats.org/markup-compatibility/2006">
    <mc:Choice Requires="x15">
      <x15ac:absPath xmlns:x15ac="http://schemas.microsoft.com/office/spreadsheetml/2010/11/ac" url="C:\Users\anneb\Documents\Backup 08.03.2017\Modeller\MODELLER med Hjelp\Økonomistyring\"/>
    </mc:Choice>
  </mc:AlternateContent>
  <bookViews>
    <workbookView xWindow="0" yWindow="0" windowWidth="19200" windowHeight="7050" tabRatio="703"/>
  </bookViews>
  <sheets>
    <sheet name="Konteringsliste" sheetId="1" r:id="rId1"/>
    <sheet name="Kontospesifikasjon" sheetId="11" r:id="rId2"/>
    <sheet name="Balanse og resultat" sheetId="2" r:id="rId3"/>
    <sheet name="Spesifisert balanse og resultat" sheetId="12" r:id="rId4"/>
    <sheet name="Budsjett" sheetId="3" r:id="rId5"/>
    <sheet name="Kontobok" sheetId="4" r:id="rId6"/>
    <sheet name="Omsetningsoppgave" sheetId="5" r:id="rId7"/>
    <sheet name="Kontoplan" sheetId="6" r:id="rId8"/>
    <sheet name="Konteringslisteskjema" sheetId="7" r:id="rId9"/>
    <sheet name="Utskrift" sheetId="8" r:id="rId10"/>
    <sheet name="Hjelp" sheetId="14" r:id="rId11"/>
    <sheet name="Modul1" sheetId="10" state="veryHidden" r:id=""/>
  </sheets>
  <definedNames>
    <definedName name="_xlnm._FilterDatabase" localSheetId="0" hidden="1">Konteringsliste!#REF!</definedName>
    <definedName name="_xlnm._FilterDatabase" localSheetId="1" hidden="1">Kontospesifikasjon!$B$1:$K$181</definedName>
    <definedName name="_mva1">Kontoplan!$I$32</definedName>
    <definedName name="_mva2">Kontoplan!$I$33</definedName>
    <definedName name="_mva3">Kontoplan!$I$34</definedName>
    <definedName name="Balanselinje1">'Balanse og resultat'!$A$4</definedName>
    <definedName name="beløp">Konteringsliste!$J$6:$J$96</definedName>
    <definedName name="debet">Konteringsliste!$CD$96</definedName>
    <definedName name="dkonotnr">Konteringsliste!$D$6:$D$94</definedName>
    <definedName name="dkontonr">Konteringsliste!$D$6:$D$96</definedName>
    <definedName name="dmvakode">Konteringsliste!$F$6:$F$96</definedName>
    <definedName name="hjelp">#REF!</definedName>
    <definedName name="imva">Konteringsliste!$M$6:$M$96</definedName>
    <definedName name="imvah">Konteringsliste!$CI$96</definedName>
    <definedName name="imval">Konteringsliste!$CK$96</definedName>
    <definedName name="imvam">Konteringsliste!$CJ$96</definedName>
    <definedName name="kkonton">Konteringsliste!$F$6:$F$94</definedName>
    <definedName name="kkontonr">Konteringsliste!$G$6:$G$96</definedName>
    <definedName name="kmvakode">Konteringsliste!$I$6:$I$96</definedName>
    <definedName name="kontohjelp">Kontoplan!$E$5:$E$118</definedName>
    <definedName name="kontolinje1">Kontoplan!$A$5</definedName>
    <definedName name="kontonr">Kontoplan!$A$5:$A$124</definedName>
    <definedName name="kontoplan">Kontoplan!$A$5:$C$125</definedName>
    <definedName name="kontotopp">Kontoplan!$A$3</definedName>
    <definedName name="kredit">Konteringsliste!$CE$96</definedName>
    <definedName name="nettobeløp">Konteringsliste!$K$6:$K$96</definedName>
    <definedName name="plinje1">Konteringsliste!$A$6</definedName>
    <definedName name="tall">'Balanse og resultat'!$I$40:$I$55</definedName>
    <definedName name="tekst">Konteringsliste!$C$6:$C$96</definedName>
    <definedName name="umva">Konteringsliste!$L$6:$L$96</definedName>
    <definedName name="umvah">Konteringsliste!$CF$96</definedName>
    <definedName name="umval">Konteringsliste!$CH$96</definedName>
    <definedName name="umvam">Konteringsliste!$CG$96</definedName>
    <definedName name="_xlnm.Print_Area" localSheetId="2">'Balanse og resultat'!$A$3:$E$40</definedName>
    <definedName name="_xlnm.Print_Area" localSheetId="4">Budsjett!$A$48:$E$71</definedName>
    <definedName name="_xlnm.Print_Area" localSheetId="0">Konteringsliste!$A$102:$M$196</definedName>
    <definedName name="_xlnm.Print_Area" localSheetId="8">Konteringslisteskjema!$A$3:$M$33</definedName>
    <definedName name="_xlnm.Print_Area" localSheetId="5">Kontobok!$A$2:$G$16</definedName>
    <definedName name="_xlnm.Print_Area" localSheetId="7">Kontoplan!$T$4:$Y$65</definedName>
    <definedName name="_xlnm.Print_Area" localSheetId="1">Kontospesifikasjon!$B$1:$K$181</definedName>
    <definedName name="_xlnm.Print_Area" localSheetId="6">Omsetningsoppgave!$A$3:$J$79</definedName>
    <definedName name="_xlnm.Print_Area" localSheetId="3">'Spesifisert balanse og resultat'!$A$3:$C$203</definedName>
    <definedName name="_xlnm.Print_Area" localSheetId="9">Utskrift!$O$57</definedName>
    <definedName name="_xlnm.Print_Titles" localSheetId="1">Kontospesifikasjon!$1:$1</definedName>
  </definedNam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I95" i="1" l="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GB4" i="1"/>
  <c r="GB6" i="1"/>
  <c r="GB7" i="1"/>
  <c r="GB8" i="1"/>
  <c r="GB9" i="1"/>
  <c r="GB10" i="1"/>
  <c r="GB11" i="1"/>
  <c r="GB12" i="1"/>
  <c r="GB13" i="1"/>
  <c r="GB14" i="1"/>
  <c r="GB15" i="1"/>
  <c r="GB16" i="1"/>
  <c r="GB17" i="1"/>
  <c r="GB18" i="1"/>
  <c r="GB19" i="1"/>
  <c r="GB20" i="1"/>
  <c r="GB21" i="1"/>
  <c r="GB22" i="1"/>
  <c r="GB23" i="1"/>
  <c r="GB24" i="1"/>
  <c r="GB25" i="1"/>
  <c r="GB26" i="1"/>
  <c r="GB27" i="1"/>
  <c r="GB28" i="1"/>
  <c r="GB29" i="1"/>
  <c r="GB30" i="1"/>
  <c r="GB31" i="1"/>
  <c r="GB32" i="1"/>
  <c r="GB33" i="1"/>
  <c r="GB34" i="1"/>
  <c r="GB35" i="1"/>
  <c r="GB36" i="1"/>
  <c r="GB37" i="1"/>
  <c r="GB38" i="1"/>
  <c r="GB39" i="1"/>
  <c r="GB40" i="1"/>
  <c r="GB41" i="1"/>
  <c r="GB42" i="1"/>
  <c r="GB43" i="1"/>
  <c r="GB44" i="1"/>
  <c r="GB45" i="1"/>
  <c r="GB46" i="1"/>
  <c r="GB47" i="1"/>
  <c r="GB48" i="1"/>
  <c r="GB49" i="1"/>
  <c r="GB50" i="1"/>
  <c r="GB51" i="1"/>
  <c r="GB52" i="1"/>
  <c r="GB53" i="1"/>
  <c r="GB54" i="1"/>
  <c r="GB55" i="1"/>
  <c r="GB56" i="1"/>
  <c r="GB57" i="1"/>
  <c r="GB58" i="1"/>
  <c r="GB59" i="1"/>
  <c r="GB60" i="1"/>
  <c r="GB61" i="1"/>
  <c r="GB62" i="1"/>
  <c r="GB63" i="1"/>
  <c r="GB64" i="1"/>
  <c r="GB65" i="1"/>
  <c r="GB66" i="1"/>
  <c r="GB67" i="1"/>
  <c r="GB68" i="1"/>
  <c r="GB69" i="1"/>
  <c r="GB70" i="1"/>
  <c r="GB71" i="1"/>
  <c r="GB72" i="1"/>
  <c r="GB73" i="1"/>
  <c r="GB74" i="1"/>
  <c r="GB75" i="1"/>
  <c r="GB76" i="1"/>
  <c r="GB77" i="1"/>
  <c r="GB78" i="1"/>
  <c r="GB79" i="1"/>
  <c r="GB80" i="1"/>
  <c r="GB81" i="1"/>
  <c r="GB82" i="1"/>
  <c r="GB83" i="1"/>
  <c r="GB84" i="1"/>
  <c r="GB85" i="1"/>
  <c r="GB86" i="1"/>
  <c r="GB87" i="1"/>
  <c r="GB88" i="1"/>
  <c r="GB89" i="1"/>
  <c r="GB90" i="1"/>
  <c r="GB91" i="1"/>
  <c r="GB92" i="1"/>
  <c r="GB93" i="1"/>
  <c r="GB94" i="1"/>
  <c r="GB95" i="1"/>
  <c r="GB96" i="1"/>
  <c r="B191" i="12"/>
  <c r="AW6" i="1"/>
  <c r="AW7" i="1"/>
  <c r="AW8" i="1"/>
  <c r="AW9" i="1"/>
  <c r="AW10"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CF6" i="1"/>
  <c r="U7" i="1"/>
  <c r="S7" i="1"/>
  <c r="L4" i="1"/>
  <c r="L7"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CF41" i="1"/>
  <c r="CF42" i="1"/>
  <c r="CF43" i="1"/>
  <c r="CF44" i="1"/>
  <c r="CF45" i="1"/>
  <c r="CF46" i="1"/>
  <c r="CF47" i="1"/>
  <c r="CF48" i="1"/>
  <c r="CF49" i="1"/>
  <c r="CF50" i="1"/>
  <c r="CF51" i="1"/>
  <c r="CF52" i="1"/>
  <c r="CF53" i="1"/>
  <c r="CF54" i="1"/>
  <c r="CF55" i="1"/>
  <c r="CF56" i="1"/>
  <c r="CF57" i="1"/>
  <c r="CF58" i="1"/>
  <c r="CF59" i="1"/>
  <c r="CF60" i="1"/>
  <c r="CF61" i="1"/>
  <c r="CF62" i="1"/>
  <c r="CF63" i="1"/>
  <c r="CF64" i="1"/>
  <c r="CF65" i="1"/>
  <c r="CF66" i="1"/>
  <c r="CF67" i="1"/>
  <c r="CF68" i="1"/>
  <c r="CF69" i="1"/>
  <c r="CF70" i="1"/>
  <c r="CF71" i="1"/>
  <c r="CF72" i="1"/>
  <c r="CF73" i="1"/>
  <c r="CF74" i="1"/>
  <c r="CF75" i="1"/>
  <c r="CF76" i="1"/>
  <c r="CF77" i="1"/>
  <c r="CF78" i="1"/>
  <c r="CF79" i="1"/>
  <c r="CF80" i="1"/>
  <c r="CF81" i="1"/>
  <c r="CF82" i="1"/>
  <c r="CF83" i="1"/>
  <c r="CF84" i="1"/>
  <c r="CF85" i="1"/>
  <c r="CF86" i="1"/>
  <c r="CF87" i="1"/>
  <c r="CF88" i="1"/>
  <c r="CF89" i="1"/>
  <c r="CF90" i="1"/>
  <c r="CF91" i="1"/>
  <c r="CF92" i="1"/>
  <c r="CF93" i="1"/>
  <c r="CF94" i="1"/>
  <c r="CF95" i="1"/>
  <c r="CF96" i="1"/>
  <c r="G33" i="5"/>
  <c r="I33" i="5"/>
  <c r="CG6" i="1"/>
  <c r="CG7" i="1"/>
  <c r="CG8" i="1"/>
  <c r="CG9" i="1"/>
  <c r="CG10" i="1"/>
  <c r="CG11" i="1"/>
  <c r="CG12" i="1"/>
  <c r="CG13" i="1"/>
  <c r="CG14" i="1"/>
  <c r="CG15" i="1"/>
  <c r="CG16" i="1"/>
  <c r="CG17" i="1"/>
  <c r="CG18" i="1"/>
  <c r="CG19" i="1"/>
  <c r="CG20" i="1"/>
  <c r="CG21" i="1"/>
  <c r="CG22" i="1"/>
  <c r="CG23" i="1"/>
  <c r="CG24" i="1"/>
  <c r="CG25" i="1"/>
  <c r="CG26" i="1"/>
  <c r="CG27" i="1"/>
  <c r="CG28" i="1"/>
  <c r="CG29" i="1"/>
  <c r="CG30" i="1"/>
  <c r="CG31" i="1"/>
  <c r="CG32" i="1"/>
  <c r="CG33" i="1"/>
  <c r="CG34" i="1"/>
  <c r="CG35" i="1"/>
  <c r="CG36" i="1"/>
  <c r="CG37" i="1"/>
  <c r="CG38" i="1"/>
  <c r="CG39" i="1"/>
  <c r="CG40" i="1"/>
  <c r="CG41" i="1"/>
  <c r="CG42" i="1"/>
  <c r="CG43" i="1"/>
  <c r="CG44" i="1"/>
  <c r="CG45" i="1"/>
  <c r="CG46" i="1"/>
  <c r="CG47" i="1"/>
  <c r="CG48" i="1"/>
  <c r="CG49" i="1"/>
  <c r="CG50" i="1"/>
  <c r="CG51" i="1"/>
  <c r="CG52" i="1"/>
  <c r="CG53" i="1"/>
  <c r="CG54" i="1"/>
  <c r="CG55" i="1"/>
  <c r="CG56" i="1"/>
  <c r="CG57" i="1"/>
  <c r="CG58" i="1"/>
  <c r="CG59" i="1"/>
  <c r="CG60" i="1"/>
  <c r="CG61" i="1"/>
  <c r="CG62" i="1"/>
  <c r="CG63" i="1"/>
  <c r="CG64" i="1"/>
  <c r="CG65" i="1"/>
  <c r="CG66" i="1"/>
  <c r="CG67" i="1"/>
  <c r="CG68" i="1"/>
  <c r="CG69" i="1"/>
  <c r="CG70" i="1"/>
  <c r="CG71" i="1"/>
  <c r="CG72" i="1"/>
  <c r="CG73" i="1"/>
  <c r="CG74" i="1"/>
  <c r="CG75" i="1"/>
  <c r="CG76" i="1"/>
  <c r="CG77" i="1"/>
  <c r="CG78" i="1"/>
  <c r="CG79" i="1"/>
  <c r="CG80" i="1"/>
  <c r="CG81" i="1"/>
  <c r="CG82" i="1"/>
  <c r="CG83" i="1"/>
  <c r="CG84" i="1"/>
  <c r="CG85" i="1"/>
  <c r="CG86" i="1"/>
  <c r="CG87" i="1"/>
  <c r="CG88" i="1"/>
  <c r="CG89" i="1"/>
  <c r="CG90" i="1"/>
  <c r="CG91" i="1"/>
  <c r="CG92" i="1"/>
  <c r="CG93" i="1"/>
  <c r="CG94" i="1"/>
  <c r="CG95" i="1"/>
  <c r="CG96" i="1"/>
  <c r="G35" i="5"/>
  <c r="I35" i="5"/>
  <c r="CH6" i="1"/>
  <c r="CH7" i="1"/>
  <c r="CH8" i="1"/>
  <c r="CH9" i="1"/>
  <c r="CH10" i="1"/>
  <c r="CH11" i="1"/>
  <c r="CH12" i="1"/>
  <c r="CH13" i="1"/>
  <c r="CH14" i="1"/>
  <c r="CH15" i="1"/>
  <c r="CH16" i="1"/>
  <c r="CH17" i="1"/>
  <c r="CH18" i="1"/>
  <c r="CH19" i="1"/>
  <c r="CH20" i="1"/>
  <c r="CH21" i="1"/>
  <c r="CH22" i="1"/>
  <c r="CH23" i="1"/>
  <c r="CH24" i="1"/>
  <c r="CH25" i="1"/>
  <c r="CH26" i="1"/>
  <c r="CH27" i="1"/>
  <c r="CH28" i="1"/>
  <c r="CH29" i="1"/>
  <c r="CH30" i="1"/>
  <c r="CH31" i="1"/>
  <c r="CH32" i="1"/>
  <c r="CH33" i="1"/>
  <c r="CH34" i="1"/>
  <c r="CH35" i="1"/>
  <c r="CH36" i="1"/>
  <c r="CH37" i="1"/>
  <c r="CH38" i="1"/>
  <c r="CH39" i="1"/>
  <c r="CH40" i="1"/>
  <c r="CH41" i="1"/>
  <c r="CH42" i="1"/>
  <c r="CH43" i="1"/>
  <c r="CH44" i="1"/>
  <c r="CH45" i="1"/>
  <c r="CH46" i="1"/>
  <c r="CH47" i="1"/>
  <c r="CH48" i="1"/>
  <c r="CH49" i="1"/>
  <c r="CH50" i="1"/>
  <c r="CH51" i="1"/>
  <c r="CH52" i="1"/>
  <c r="CH53" i="1"/>
  <c r="CH54" i="1"/>
  <c r="CH55" i="1"/>
  <c r="CH56" i="1"/>
  <c r="CH57" i="1"/>
  <c r="CH58" i="1"/>
  <c r="CH59" i="1"/>
  <c r="CH60" i="1"/>
  <c r="CH61" i="1"/>
  <c r="CH62" i="1"/>
  <c r="CH63" i="1"/>
  <c r="CH64" i="1"/>
  <c r="CH65" i="1"/>
  <c r="CH66" i="1"/>
  <c r="CH67" i="1"/>
  <c r="CH68" i="1"/>
  <c r="CH69" i="1"/>
  <c r="CH70" i="1"/>
  <c r="CH71" i="1"/>
  <c r="CH72" i="1"/>
  <c r="CH73" i="1"/>
  <c r="CH74" i="1"/>
  <c r="CH75" i="1"/>
  <c r="CH76" i="1"/>
  <c r="CH77" i="1"/>
  <c r="CH78" i="1"/>
  <c r="CH79" i="1"/>
  <c r="CH80" i="1"/>
  <c r="CH81" i="1"/>
  <c r="CH82" i="1"/>
  <c r="CH83" i="1"/>
  <c r="CH84" i="1"/>
  <c r="CH85" i="1"/>
  <c r="CH86" i="1"/>
  <c r="CH87" i="1"/>
  <c r="CH88" i="1"/>
  <c r="CH89" i="1"/>
  <c r="CH90" i="1"/>
  <c r="CH91" i="1"/>
  <c r="CH92" i="1"/>
  <c r="CH93" i="1"/>
  <c r="CH94" i="1"/>
  <c r="CH95" i="1"/>
  <c r="CH96" i="1"/>
  <c r="G37" i="5"/>
  <c r="I37" i="5"/>
  <c r="CI6" i="1"/>
  <c r="CI7" i="1"/>
  <c r="CI8" i="1"/>
  <c r="CI9" i="1"/>
  <c r="CI10" i="1"/>
  <c r="CI11" i="1"/>
  <c r="CI12" i="1"/>
  <c r="CI13" i="1"/>
  <c r="CI14" i="1"/>
  <c r="CI15" i="1"/>
  <c r="CI16" i="1"/>
  <c r="CI17" i="1"/>
  <c r="CI18" i="1"/>
  <c r="CI19" i="1"/>
  <c r="CI20" i="1"/>
  <c r="CI21" i="1"/>
  <c r="CI22" i="1"/>
  <c r="CI23" i="1"/>
  <c r="CI24" i="1"/>
  <c r="CI25" i="1"/>
  <c r="CI26" i="1"/>
  <c r="CI27" i="1"/>
  <c r="CI28" i="1"/>
  <c r="CI29" i="1"/>
  <c r="CI30" i="1"/>
  <c r="CI31" i="1"/>
  <c r="CI32" i="1"/>
  <c r="CI33" i="1"/>
  <c r="CI34" i="1"/>
  <c r="CI35" i="1"/>
  <c r="CI36" i="1"/>
  <c r="CI37" i="1"/>
  <c r="CI38" i="1"/>
  <c r="CI39" i="1"/>
  <c r="CI40" i="1"/>
  <c r="CI41" i="1"/>
  <c r="CI42" i="1"/>
  <c r="CI43" i="1"/>
  <c r="CI44" i="1"/>
  <c r="CI45" i="1"/>
  <c r="CI46" i="1"/>
  <c r="CI47" i="1"/>
  <c r="CI48" i="1"/>
  <c r="CI49" i="1"/>
  <c r="CI50" i="1"/>
  <c r="CI51" i="1"/>
  <c r="CI52" i="1"/>
  <c r="CI53" i="1"/>
  <c r="CI54" i="1"/>
  <c r="CI55" i="1"/>
  <c r="CI56" i="1"/>
  <c r="CI57" i="1"/>
  <c r="CI58" i="1"/>
  <c r="CI59" i="1"/>
  <c r="CI60" i="1"/>
  <c r="CI61" i="1"/>
  <c r="CI62" i="1"/>
  <c r="CI63" i="1"/>
  <c r="CI64" i="1"/>
  <c r="CI65" i="1"/>
  <c r="CI66" i="1"/>
  <c r="CI67" i="1"/>
  <c r="CI68" i="1"/>
  <c r="CI69" i="1"/>
  <c r="CI70" i="1"/>
  <c r="CI71" i="1"/>
  <c r="CI72" i="1"/>
  <c r="CI73" i="1"/>
  <c r="CI74" i="1"/>
  <c r="CI75" i="1"/>
  <c r="CI76" i="1"/>
  <c r="CI77" i="1"/>
  <c r="CI78" i="1"/>
  <c r="CI79" i="1"/>
  <c r="CI80" i="1"/>
  <c r="CI81" i="1"/>
  <c r="CI82" i="1"/>
  <c r="CI83" i="1"/>
  <c r="CI84" i="1"/>
  <c r="CI85" i="1"/>
  <c r="CI86" i="1"/>
  <c r="CI87" i="1"/>
  <c r="CI88" i="1"/>
  <c r="CI89" i="1"/>
  <c r="CI90" i="1"/>
  <c r="CI91" i="1"/>
  <c r="CI92" i="1"/>
  <c r="CI93" i="1"/>
  <c r="CI94" i="1"/>
  <c r="CI95" i="1"/>
  <c r="CI96" i="1"/>
  <c r="I59" i="5"/>
  <c r="CJ6" i="1"/>
  <c r="CJ7" i="1"/>
  <c r="CJ8" i="1"/>
  <c r="CJ9" i="1"/>
  <c r="CJ10" i="1"/>
  <c r="CJ11" i="1"/>
  <c r="CJ12" i="1"/>
  <c r="CJ13" i="1"/>
  <c r="CJ14" i="1"/>
  <c r="CJ15" i="1"/>
  <c r="CJ16" i="1"/>
  <c r="CJ17" i="1"/>
  <c r="CJ18" i="1"/>
  <c r="CJ19" i="1"/>
  <c r="CJ20" i="1"/>
  <c r="CJ21" i="1"/>
  <c r="CJ22" i="1"/>
  <c r="CJ23" i="1"/>
  <c r="CJ24" i="1"/>
  <c r="CJ25" i="1"/>
  <c r="CJ26" i="1"/>
  <c r="CJ27" i="1"/>
  <c r="CJ28" i="1"/>
  <c r="CJ29" i="1"/>
  <c r="CJ30" i="1"/>
  <c r="CJ31" i="1"/>
  <c r="CJ32" i="1"/>
  <c r="CJ33" i="1"/>
  <c r="CJ34" i="1"/>
  <c r="CJ35" i="1"/>
  <c r="CJ36" i="1"/>
  <c r="CJ37" i="1"/>
  <c r="CJ38" i="1"/>
  <c r="CJ39" i="1"/>
  <c r="CJ40" i="1"/>
  <c r="CJ41" i="1"/>
  <c r="CJ42" i="1"/>
  <c r="CJ43" i="1"/>
  <c r="CJ44" i="1"/>
  <c r="CJ45" i="1"/>
  <c r="CJ46" i="1"/>
  <c r="CJ47" i="1"/>
  <c r="CJ48" i="1"/>
  <c r="CJ49" i="1"/>
  <c r="CJ50" i="1"/>
  <c r="CJ51" i="1"/>
  <c r="CJ52" i="1"/>
  <c r="CJ53" i="1"/>
  <c r="CJ54" i="1"/>
  <c r="CJ55" i="1"/>
  <c r="CJ56" i="1"/>
  <c r="CJ57" i="1"/>
  <c r="CJ58" i="1"/>
  <c r="CJ59" i="1"/>
  <c r="CJ60" i="1"/>
  <c r="CJ61" i="1"/>
  <c r="CJ62" i="1"/>
  <c r="CJ63" i="1"/>
  <c r="CJ64" i="1"/>
  <c r="CJ65" i="1"/>
  <c r="CJ66" i="1"/>
  <c r="CJ67" i="1"/>
  <c r="CJ68" i="1"/>
  <c r="CJ69" i="1"/>
  <c r="CJ70" i="1"/>
  <c r="CJ71" i="1"/>
  <c r="CJ72" i="1"/>
  <c r="CJ73" i="1"/>
  <c r="CJ74" i="1"/>
  <c r="CJ75" i="1"/>
  <c r="CJ76" i="1"/>
  <c r="CJ77" i="1"/>
  <c r="CJ78" i="1"/>
  <c r="CJ79" i="1"/>
  <c r="CJ80" i="1"/>
  <c r="CJ81" i="1"/>
  <c r="CJ82" i="1"/>
  <c r="CJ83" i="1"/>
  <c r="CJ84" i="1"/>
  <c r="CJ85" i="1"/>
  <c r="CJ86" i="1"/>
  <c r="CJ87" i="1"/>
  <c r="CJ88" i="1"/>
  <c r="CJ89" i="1"/>
  <c r="CJ90" i="1"/>
  <c r="CJ91" i="1"/>
  <c r="CJ92" i="1"/>
  <c r="CJ93" i="1"/>
  <c r="CJ94" i="1"/>
  <c r="CJ95" i="1"/>
  <c r="CJ96" i="1"/>
  <c r="I61" i="5"/>
  <c r="CK6" i="1"/>
  <c r="CK7" i="1"/>
  <c r="CK8" i="1"/>
  <c r="CK9" i="1"/>
  <c r="CK10" i="1"/>
  <c r="CK11" i="1"/>
  <c r="CK12" i="1"/>
  <c r="CK13" i="1"/>
  <c r="CK14" i="1"/>
  <c r="CK15" i="1"/>
  <c r="CK16" i="1"/>
  <c r="CK17" i="1"/>
  <c r="CK18" i="1"/>
  <c r="CK19" i="1"/>
  <c r="CK20" i="1"/>
  <c r="CK21" i="1"/>
  <c r="CK22" i="1"/>
  <c r="CK23" i="1"/>
  <c r="CK24" i="1"/>
  <c r="CK25" i="1"/>
  <c r="CK26" i="1"/>
  <c r="CK27" i="1"/>
  <c r="CK28" i="1"/>
  <c r="CK29" i="1"/>
  <c r="CK30" i="1"/>
  <c r="CK31" i="1"/>
  <c r="CK32" i="1"/>
  <c r="CK33" i="1"/>
  <c r="CK34" i="1"/>
  <c r="CK35" i="1"/>
  <c r="CK36" i="1"/>
  <c r="CK37" i="1"/>
  <c r="CK38" i="1"/>
  <c r="CK39" i="1"/>
  <c r="CK40" i="1"/>
  <c r="CK41" i="1"/>
  <c r="CK42" i="1"/>
  <c r="CK43" i="1"/>
  <c r="CK44" i="1"/>
  <c r="CK45" i="1"/>
  <c r="CK46" i="1"/>
  <c r="CK47" i="1"/>
  <c r="CK48" i="1"/>
  <c r="CK49" i="1"/>
  <c r="CK50" i="1"/>
  <c r="CK51" i="1"/>
  <c r="CK52" i="1"/>
  <c r="CK53" i="1"/>
  <c r="CK54" i="1"/>
  <c r="CK55" i="1"/>
  <c r="CK56" i="1"/>
  <c r="CK57" i="1"/>
  <c r="CK58" i="1"/>
  <c r="CK59" i="1"/>
  <c r="CK60" i="1"/>
  <c r="CK61" i="1"/>
  <c r="CK62" i="1"/>
  <c r="CK63" i="1"/>
  <c r="CK64" i="1"/>
  <c r="CK65" i="1"/>
  <c r="CK66" i="1"/>
  <c r="CK67" i="1"/>
  <c r="CK68" i="1"/>
  <c r="CK69" i="1"/>
  <c r="CK70" i="1"/>
  <c r="CK71" i="1"/>
  <c r="CK72" i="1"/>
  <c r="CK73" i="1"/>
  <c r="CK74" i="1"/>
  <c r="CK75" i="1"/>
  <c r="CK76" i="1"/>
  <c r="CK77" i="1"/>
  <c r="CK78" i="1"/>
  <c r="CK79" i="1"/>
  <c r="CK80" i="1"/>
  <c r="CK81" i="1"/>
  <c r="CK82" i="1"/>
  <c r="CK83" i="1"/>
  <c r="CK84" i="1"/>
  <c r="CK85" i="1"/>
  <c r="CK86" i="1"/>
  <c r="CK87" i="1"/>
  <c r="CK88" i="1"/>
  <c r="CK89" i="1"/>
  <c r="CK90" i="1"/>
  <c r="CK91" i="1"/>
  <c r="CK92" i="1"/>
  <c r="CK93" i="1"/>
  <c r="CK94" i="1"/>
  <c r="CK95" i="1"/>
  <c r="CK96" i="1"/>
  <c r="I63" i="5"/>
  <c r="I71" i="5"/>
  <c r="B68" i="5"/>
  <c r="B66" i="5"/>
  <c r="B63" i="5"/>
  <c r="B61" i="5"/>
  <c r="B59" i="5"/>
  <c r="B56" i="5"/>
  <c r="B49" i="5"/>
  <c r="B54" i="5"/>
  <c r="B47" i="5"/>
  <c r="B33" i="5"/>
  <c r="B37" i="5"/>
  <c r="B35" i="5"/>
  <c r="EH4" i="1"/>
  <c r="EH6" i="1"/>
  <c r="EH7" i="1"/>
  <c r="EH8" i="1"/>
  <c r="EH9" i="1"/>
  <c r="EH10" i="1"/>
  <c r="EH11" i="1"/>
  <c r="EH12" i="1"/>
  <c r="EH13" i="1"/>
  <c r="EH14" i="1"/>
  <c r="EH15" i="1"/>
  <c r="EH16" i="1"/>
  <c r="EH17" i="1"/>
  <c r="EH18" i="1"/>
  <c r="EH19" i="1"/>
  <c r="EH20" i="1"/>
  <c r="EH21" i="1"/>
  <c r="EH22" i="1"/>
  <c r="EH23" i="1"/>
  <c r="EH24" i="1"/>
  <c r="EH25" i="1"/>
  <c r="EH26" i="1"/>
  <c r="EH27" i="1"/>
  <c r="EH28" i="1"/>
  <c r="EH29" i="1"/>
  <c r="EH30" i="1"/>
  <c r="EH31" i="1"/>
  <c r="EH32" i="1"/>
  <c r="EH33" i="1"/>
  <c r="EH34" i="1"/>
  <c r="EH35" i="1"/>
  <c r="EH36" i="1"/>
  <c r="EH37" i="1"/>
  <c r="EH38" i="1"/>
  <c r="EH39" i="1"/>
  <c r="EH40" i="1"/>
  <c r="EH41" i="1"/>
  <c r="EH42" i="1"/>
  <c r="EH43" i="1"/>
  <c r="EH44" i="1"/>
  <c r="EH45" i="1"/>
  <c r="EH46" i="1"/>
  <c r="EH47" i="1"/>
  <c r="EH48" i="1"/>
  <c r="EH49" i="1"/>
  <c r="EH50" i="1"/>
  <c r="EH51" i="1"/>
  <c r="EH52" i="1"/>
  <c r="EH53" i="1"/>
  <c r="EH54" i="1"/>
  <c r="EH55" i="1"/>
  <c r="EH56" i="1"/>
  <c r="EH57" i="1"/>
  <c r="EH58" i="1"/>
  <c r="EH59" i="1"/>
  <c r="EH60" i="1"/>
  <c r="EH61" i="1"/>
  <c r="EH62" i="1"/>
  <c r="EH63" i="1"/>
  <c r="EH64" i="1"/>
  <c r="EH65" i="1"/>
  <c r="EH66" i="1"/>
  <c r="EH67" i="1"/>
  <c r="EH68" i="1"/>
  <c r="EH69" i="1"/>
  <c r="EH70" i="1"/>
  <c r="EH71" i="1"/>
  <c r="EH72" i="1"/>
  <c r="EH73" i="1"/>
  <c r="EH74" i="1"/>
  <c r="EH75" i="1"/>
  <c r="EH76" i="1"/>
  <c r="EH77" i="1"/>
  <c r="EH78" i="1"/>
  <c r="EH79" i="1"/>
  <c r="EH80" i="1"/>
  <c r="EH81" i="1"/>
  <c r="EH82" i="1"/>
  <c r="EH83" i="1"/>
  <c r="EH84" i="1"/>
  <c r="EH85" i="1"/>
  <c r="EH86" i="1"/>
  <c r="EH87" i="1"/>
  <c r="EH88" i="1"/>
  <c r="EH89" i="1"/>
  <c r="EH90" i="1"/>
  <c r="EH91" i="1"/>
  <c r="EH92" i="1"/>
  <c r="EH93" i="1"/>
  <c r="EH94" i="1"/>
  <c r="EH95" i="1"/>
  <c r="EH96" i="1"/>
  <c r="B97" i="12"/>
  <c r="G39" i="5"/>
  <c r="S6" i="1"/>
  <c r="U6" i="1"/>
  <c r="L6" i="1"/>
  <c r="G30" i="5"/>
  <c r="C9" i="5"/>
  <c r="U95" i="1"/>
  <c r="S95" i="1"/>
  <c r="L95" i="1"/>
  <c r="EK4" i="1"/>
  <c r="EK6" i="1"/>
  <c r="EK7" i="1"/>
  <c r="EK8" i="1"/>
  <c r="EK9" i="1"/>
  <c r="EK10" i="1"/>
  <c r="EK11" i="1"/>
  <c r="EK12" i="1"/>
  <c r="EK13" i="1"/>
  <c r="EK14" i="1"/>
  <c r="EK15" i="1"/>
  <c r="EK16" i="1"/>
  <c r="EK17" i="1"/>
  <c r="EK18" i="1"/>
  <c r="EK19" i="1"/>
  <c r="EK20" i="1"/>
  <c r="EK21" i="1"/>
  <c r="EK22" i="1"/>
  <c r="EK23" i="1"/>
  <c r="EK24" i="1"/>
  <c r="EK25" i="1"/>
  <c r="EK26" i="1"/>
  <c r="EK27" i="1"/>
  <c r="EK28" i="1"/>
  <c r="EK29" i="1"/>
  <c r="EK30" i="1"/>
  <c r="EK31" i="1"/>
  <c r="EK32" i="1"/>
  <c r="EK33" i="1"/>
  <c r="EK34" i="1"/>
  <c r="EK35" i="1"/>
  <c r="EK36" i="1"/>
  <c r="EK37" i="1"/>
  <c r="EK38" i="1"/>
  <c r="EK39" i="1"/>
  <c r="EK40" i="1"/>
  <c r="EK41" i="1"/>
  <c r="EK42" i="1"/>
  <c r="EK43" i="1"/>
  <c r="EK44" i="1"/>
  <c r="EK45" i="1"/>
  <c r="EK46" i="1"/>
  <c r="EK47" i="1"/>
  <c r="EK48" i="1"/>
  <c r="EK49" i="1"/>
  <c r="EK50" i="1"/>
  <c r="EK51" i="1"/>
  <c r="EK52" i="1"/>
  <c r="EK53" i="1"/>
  <c r="EK54" i="1"/>
  <c r="EK55" i="1"/>
  <c r="EK56" i="1"/>
  <c r="EK57" i="1"/>
  <c r="EK58" i="1"/>
  <c r="EK59" i="1"/>
  <c r="EK60" i="1"/>
  <c r="EK61" i="1"/>
  <c r="EK62" i="1"/>
  <c r="EK63" i="1"/>
  <c r="EK64" i="1"/>
  <c r="EK65" i="1"/>
  <c r="EK66" i="1"/>
  <c r="EK67" i="1"/>
  <c r="EK68" i="1"/>
  <c r="EK69" i="1"/>
  <c r="EK70" i="1"/>
  <c r="EK71" i="1"/>
  <c r="EK72" i="1"/>
  <c r="EK73" i="1"/>
  <c r="EK74" i="1"/>
  <c r="EK75" i="1"/>
  <c r="EK76" i="1"/>
  <c r="EK77" i="1"/>
  <c r="EK78" i="1"/>
  <c r="EK79" i="1"/>
  <c r="EK80" i="1"/>
  <c r="EK81" i="1"/>
  <c r="EK82" i="1"/>
  <c r="EK83" i="1"/>
  <c r="EK84" i="1"/>
  <c r="EK85" i="1"/>
  <c r="EK86" i="1"/>
  <c r="EK87" i="1"/>
  <c r="EK88" i="1"/>
  <c r="EK89" i="1"/>
  <c r="EK90" i="1"/>
  <c r="EK91" i="1"/>
  <c r="EK92" i="1"/>
  <c r="EK93" i="1"/>
  <c r="EK94" i="1"/>
  <c r="EK95" i="1"/>
  <c r="EK96" i="1"/>
  <c r="B103" i="12"/>
  <c r="T6" i="1"/>
  <c r="Q6" i="1"/>
  <c r="AM6" i="1"/>
  <c r="T7" i="1"/>
  <c r="Q7" i="1"/>
  <c r="AM7" i="1"/>
  <c r="T8" i="1"/>
  <c r="U8" i="1"/>
  <c r="Q8" i="1"/>
  <c r="AM8" i="1"/>
  <c r="T9" i="1"/>
  <c r="U9" i="1"/>
  <c r="Q9" i="1"/>
  <c r="AM9" i="1"/>
  <c r="T10" i="1"/>
  <c r="U10" i="1"/>
  <c r="Q10" i="1"/>
  <c r="AM10" i="1"/>
  <c r="T11" i="1"/>
  <c r="U11" i="1"/>
  <c r="Q11" i="1"/>
  <c r="AM11" i="1"/>
  <c r="T12" i="1"/>
  <c r="U12" i="1"/>
  <c r="Q12" i="1"/>
  <c r="AM12" i="1"/>
  <c r="T13" i="1"/>
  <c r="U13" i="1"/>
  <c r="Q13" i="1"/>
  <c r="AM13" i="1"/>
  <c r="T14" i="1"/>
  <c r="U14" i="1"/>
  <c r="Q14" i="1"/>
  <c r="AM14" i="1"/>
  <c r="T15" i="1"/>
  <c r="U15" i="1"/>
  <c r="Q15" i="1"/>
  <c r="AM15" i="1"/>
  <c r="T16" i="1"/>
  <c r="U16" i="1"/>
  <c r="Q16" i="1"/>
  <c r="AM16" i="1"/>
  <c r="T17" i="1"/>
  <c r="U17" i="1"/>
  <c r="Q17" i="1"/>
  <c r="AM17" i="1"/>
  <c r="T18" i="1"/>
  <c r="U18" i="1"/>
  <c r="Q18" i="1"/>
  <c r="AM18" i="1"/>
  <c r="T19" i="1"/>
  <c r="U19" i="1"/>
  <c r="Q19" i="1"/>
  <c r="AM19" i="1"/>
  <c r="T20" i="1"/>
  <c r="U20" i="1"/>
  <c r="Q20" i="1"/>
  <c r="AM20" i="1"/>
  <c r="T21" i="1"/>
  <c r="U21" i="1"/>
  <c r="Q21" i="1"/>
  <c r="AM21" i="1"/>
  <c r="T22" i="1"/>
  <c r="U22" i="1"/>
  <c r="Q22" i="1"/>
  <c r="AM22" i="1"/>
  <c r="T23" i="1"/>
  <c r="U23" i="1"/>
  <c r="Q23" i="1"/>
  <c r="AM23" i="1"/>
  <c r="T24" i="1"/>
  <c r="U24" i="1"/>
  <c r="Q24" i="1"/>
  <c r="AM24" i="1"/>
  <c r="T25" i="1"/>
  <c r="U25" i="1"/>
  <c r="Q25" i="1"/>
  <c r="AM25" i="1"/>
  <c r="T26" i="1"/>
  <c r="U26" i="1"/>
  <c r="Q26" i="1"/>
  <c r="AM26" i="1"/>
  <c r="T27" i="1"/>
  <c r="U27" i="1"/>
  <c r="Q27" i="1"/>
  <c r="AM27" i="1"/>
  <c r="T28" i="1"/>
  <c r="U28" i="1"/>
  <c r="Q28" i="1"/>
  <c r="AM28" i="1"/>
  <c r="T29" i="1"/>
  <c r="U29" i="1"/>
  <c r="Q29" i="1"/>
  <c r="AM29" i="1"/>
  <c r="T30" i="1"/>
  <c r="U30" i="1"/>
  <c r="Q30" i="1"/>
  <c r="AM30" i="1"/>
  <c r="T31" i="1"/>
  <c r="U31" i="1"/>
  <c r="Q31" i="1"/>
  <c r="AM31" i="1"/>
  <c r="T32" i="1"/>
  <c r="U32" i="1"/>
  <c r="Q32" i="1"/>
  <c r="AM32" i="1"/>
  <c r="T33" i="1"/>
  <c r="U33" i="1"/>
  <c r="Q33" i="1"/>
  <c r="AM33" i="1"/>
  <c r="T34" i="1"/>
  <c r="U34" i="1"/>
  <c r="Q34" i="1"/>
  <c r="AM34" i="1"/>
  <c r="T35" i="1"/>
  <c r="U35" i="1"/>
  <c r="Q35" i="1"/>
  <c r="AM35" i="1"/>
  <c r="T36" i="1"/>
  <c r="U36" i="1"/>
  <c r="Q36" i="1"/>
  <c r="AM36" i="1"/>
  <c r="T37" i="1"/>
  <c r="U37" i="1"/>
  <c r="Q37" i="1"/>
  <c r="AM37" i="1"/>
  <c r="T38" i="1"/>
  <c r="U38" i="1"/>
  <c r="Q38" i="1"/>
  <c r="AM38" i="1"/>
  <c r="T39" i="1"/>
  <c r="U39" i="1"/>
  <c r="Q39" i="1"/>
  <c r="AM39" i="1"/>
  <c r="T40" i="1"/>
  <c r="U40" i="1"/>
  <c r="Q40" i="1"/>
  <c r="AM40" i="1"/>
  <c r="T41" i="1"/>
  <c r="U41" i="1"/>
  <c r="Q41" i="1"/>
  <c r="AM41" i="1"/>
  <c r="T42" i="1"/>
  <c r="U42" i="1"/>
  <c r="Q42" i="1"/>
  <c r="AM42" i="1"/>
  <c r="T43" i="1"/>
  <c r="U43" i="1"/>
  <c r="Q43" i="1"/>
  <c r="AM43" i="1"/>
  <c r="T44" i="1"/>
  <c r="U44" i="1"/>
  <c r="Q44" i="1"/>
  <c r="AM44" i="1"/>
  <c r="T45" i="1"/>
  <c r="U45" i="1"/>
  <c r="Q45" i="1"/>
  <c r="AM45" i="1"/>
  <c r="T46" i="1"/>
  <c r="U46" i="1"/>
  <c r="Q46" i="1"/>
  <c r="AM46" i="1"/>
  <c r="T47" i="1"/>
  <c r="U47" i="1"/>
  <c r="Q47" i="1"/>
  <c r="AM47" i="1"/>
  <c r="T48" i="1"/>
  <c r="U48" i="1"/>
  <c r="Q48" i="1"/>
  <c r="AM48" i="1"/>
  <c r="T49" i="1"/>
  <c r="U49" i="1"/>
  <c r="Q49" i="1"/>
  <c r="AM49" i="1"/>
  <c r="T50" i="1"/>
  <c r="U50" i="1"/>
  <c r="Q50" i="1"/>
  <c r="AM50" i="1"/>
  <c r="T51" i="1"/>
  <c r="U51" i="1"/>
  <c r="Q51" i="1"/>
  <c r="AM51" i="1"/>
  <c r="T52" i="1"/>
  <c r="U52" i="1"/>
  <c r="Q52" i="1"/>
  <c r="AM52" i="1"/>
  <c r="T53" i="1"/>
  <c r="U53" i="1"/>
  <c r="Q53" i="1"/>
  <c r="AM53" i="1"/>
  <c r="T54" i="1"/>
  <c r="U54" i="1"/>
  <c r="Q54" i="1"/>
  <c r="AM54" i="1"/>
  <c r="T55" i="1"/>
  <c r="U55" i="1"/>
  <c r="Q55" i="1"/>
  <c r="AM55" i="1"/>
  <c r="T56" i="1"/>
  <c r="U56" i="1"/>
  <c r="Q56" i="1"/>
  <c r="AM56" i="1"/>
  <c r="T57" i="1"/>
  <c r="U57" i="1"/>
  <c r="Q57" i="1"/>
  <c r="AM57" i="1"/>
  <c r="T58" i="1"/>
  <c r="U58" i="1"/>
  <c r="Q58" i="1"/>
  <c r="AM58" i="1"/>
  <c r="T59" i="1"/>
  <c r="U59" i="1"/>
  <c r="Q59" i="1"/>
  <c r="AM59" i="1"/>
  <c r="T60" i="1"/>
  <c r="U60" i="1"/>
  <c r="Q60" i="1"/>
  <c r="AM60" i="1"/>
  <c r="T61" i="1"/>
  <c r="U61" i="1"/>
  <c r="Q61" i="1"/>
  <c r="AM61" i="1"/>
  <c r="T62" i="1"/>
  <c r="U62" i="1"/>
  <c r="Q62" i="1"/>
  <c r="AM62" i="1"/>
  <c r="T63" i="1"/>
  <c r="U63" i="1"/>
  <c r="Q63" i="1"/>
  <c r="AM63" i="1"/>
  <c r="T64" i="1"/>
  <c r="U64" i="1"/>
  <c r="Q64" i="1"/>
  <c r="AM64" i="1"/>
  <c r="T65" i="1"/>
  <c r="U65" i="1"/>
  <c r="Q65" i="1"/>
  <c r="AM65" i="1"/>
  <c r="T66" i="1"/>
  <c r="U66" i="1"/>
  <c r="Q66" i="1"/>
  <c r="AM66" i="1"/>
  <c r="T67" i="1"/>
  <c r="U67" i="1"/>
  <c r="Q67" i="1"/>
  <c r="AM67" i="1"/>
  <c r="T68" i="1"/>
  <c r="U68" i="1"/>
  <c r="Q68" i="1"/>
  <c r="AM68" i="1"/>
  <c r="T69" i="1"/>
  <c r="U69" i="1"/>
  <c r="Q69" i="1"/>
  <c r="AM69" i="1"/>
  <c r="T70" i="1"/>
  <c r="U70" i="1"/>
  <c r="Q70" i="1"/>
  <c r="AM70" i="1"/>
  <c r="T71" i="1"/>
  <c r="U71" i="1"/>
  <c r="Q71" i="1"/>
  <c r="AM71" i="1"/>
  <c r="T72" i="1"/>
  <c r="U72" i="1"/>
  <c r="Q72" i="1"/>
  <c r="AM72" i="1"/>
  <c r="T73" i="1"/>
  <c r="U73" i="1"/>
  <c r="Q73" i="1"/>
  <c r="AM73" i="1"/>
  <c r="T74" i="1"/>
  <c r="U74" i="1"/>
  <c r="Q74" i="1"/>
  <c r="AM74" i="1"/>
  <c r="T75" i="1"/>
  <c r="U75" i="1"/>
  <c r="Q75" i="1"/>
  <c r="AM75" i="1"/>
  <c r="T76" i="1"/>
  <c r="U76" i="1"/>
  <c r="Q76" i="1"/>
  <c r="AM76" i="1"/>
  <c r="T77" i="1"/>
  <c r="U77" i="1"/>
  <c r="Q77" i="1"/>
  <c r="AM77" i="1"/>
  <c r="T78" i="1"/>
  <c r="U78" i="1"/>
  <c r="Q78" i="1"/>
  <c r="AM78" i="1"/>
  <c r="T79" i="1"/>
  <c r="U79" i="1"/>
  <c r="Q79" i="1"/>
  <c r="AM79" i="1"/>
  <c r="T80" i="1"/>
  <c r="U80" i="1"/>
  <c r="Q80" i="1"/>
  <c r="AM80" i="1"/>
  <c r="T81" i="1"/>
  <c r="U81" i="1"/>
  <c r="Q81" i="1"/>
  <c r="AM81" i="1"/>
  <c r="T82" i="1"/>
  <c r="U82" i="1"/>
  <c r="Q82" i="1"/>
  <c r="AM82" i="1"/>
  <c r="T83" i="1"/>
  <c r="U83" i="1"/>
  <c r="Q83" i="1"/>
  <c r="AM83" i="1"/>
  <c r="T84" i="1"/>
  <c r="U84" i="1"/>
  <c r="Q84" i="1"/>
  <c r="AM84" i="1"/>
  <c r="T85" i="1"/>
  <c r="U85" i="1"/>
  <c r="Q85" i="1"/>
  <c r="AM85" i="1"/>
  <c r="T86" i="1"/>
  <c r="U86" i="1"/>
  <c r="Q86" i="1"/>
  <c r="AM86" i="1"/>
  <c r="T87" i="1"/>
  <c r="U87" i="1"/>
  <c r="Q87" i="1"/>
  <c r="AM87" i="1"/>
  <c r="T88" i="1"/>
  <c r="U88" i="1"/>
  <c r="Q88" i="1"/>
  <c r="AM88" i="1"/>
  <c r="T89" i="1"/>
  <c r="U89" i="1"/>
  <c r="Q89" i="1"/>
  <c r="AM89" i="1"/>
  <c r="T90" i="1"/>
  <c r="U90" i="1"/>
  <c r="Q90" i="1"/>
  <c r="AM90" i="1"/>
  <c r="T91" i="1"/>
  <c r="U91" i="1"/>
  <c r="Q91" i="1"/>
  <c r="AM91" i="1"/>
  <c r="T92" i="1"/>
  <c r="U92" i="1"/>
  <c r="Q92" i="1"/>
  <c r="AM92" i="1"/>
  <c r="T93" i="1"/>
  <c r="U93" i="1"/>
  <c r="Q93" i="1"/>
  <c r="AM93" i="1"/>
  <c r="T94" i="1"/>
  <c r="U94" i="1"/>
  <c r="Q94" i="1"/>
  <c r="AM94" i="1"/>
  <c r="T95" i="1"/>
  <c r="Q95" i="1"/>
  <c r="AM95" i="1"/>
  <c r="AM96" i="1"/>
  <c r="E7" i="2"/>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E8" i="2"/>
  <c r="E9" i="2"/>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E17" i="2"/>
  <c r="AO6" i="1"/>
  <c r="R7" i="1"/>
  <c r="P7" i="1"/>
  <c r="AO7" i="1"/>
  <c r="AO8" i="1"/>
  <c r="AO9" i="1"/>
  <c r="AO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R76" i="1"/>
  <c r="S76" i="1"/>
  <c r="P76" i="1"/>
  <c r="AO76" i="1"/>
  <c r="AO77" i="1"/>
  <c r="AO78" i="1"/>
  <c r="AO79" i="1"/>
  <c r="AO80" i="1"/>
  <c r="AO81" i="1"/>
  <c r="AO82" i="1"/>
  <c r="AO83" i="1"/>
  <c r="AO84" i="1"/>
  <c r="AO85" i="1"/>
  <c r="AO86" i="1"/>
  <c r="AO87" i="1"/>
  <c r="AO88" i="1"/>
  <c r="AO89" i="1"/>
  <c r="AO90" i="1"/>
  <c r="AO91" i="1"/>
  <c r="AO92" i="1"/>
  <c r="AO93" i="1"/>
  <c r="AO94" i="1"/>
  <c r="AO95" i="1"/>
  <c r="AO96" i="1"/>
  <c r="E10" i="2"/>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E11" i="2"/>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R77" i="1"/>
  <c r="S77" i="1"/>
  <c r="P77" i="1"/>
  <c r="AQ77" i="1"/>
  <c r="R78" i="1"/>
  <c r="S78" i="1"/>
  <c r="P78" i="1"/>
  <c r="AQ78" i="1"/>
  <c r="R79" i="1"/>
  <c r="S79" i="1"/>
  <c r="P79" i="1"/>
  <c r="AQ79" i="1"/>
  <c r="R80" i="1"/>
  <c r="S80" i="1"/>
  <c r="P80" i="1"/>
  <c r="AQ80" i="1"/>
  <c r="AQ81" i="1"/>
  <c r="AQ82" i="1"/>
  <c r="AQ83" i="1"/>
  <c r="AQ84" i="1"/>
  <c r="AQ85" i="1"/>
  <c r="AQ86" i="1"/>
  <c r="AQ87" i="1"/>
  <c r="AQ88" i="1"/>
  <c r="AQ89" i="1"/>
  <c r="AQ90" i="1"/>
  <c r="AQ91" i="1"/>
  <c r="AQ92" i="1"/>
  <c r="AQ93" i="1"/>
  <c r="AQ94" i="1"/>
  <c r="AQ95" i="1"/>
  <c r="AQ96" i="1"/>
  <c r="E12" i="2"/>
  <c r="AR6" i="1"/>
  <c r="AR7" i="1"/>
  <c r="AR8" i="1"/>
  <c r="AR9" i="1"/>
  <c r="AR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E13" i="2"/>
  <c r="AS6" i="1"/>
  <c r="AS7" i="1"/>
  <c r="AS8" i="1"/>
  <c r="AS9" i="1"/>
  <c r="AS10"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R81" i="1"/>
  <c r="S81" i="1"/>
  <c r="P81" i="1"/>
  <c r="AS81" i="1"/>
  <c r="R82" i="1"/>
  <c r="S82" i="1"/>
  <c r="P82" i="1"/>
  <c r="AS82" i="1"/>
  <c r="R83" i="1"/>
  <c r="S83" i="1"/>
  <c r="P83" i="1"/>
  <c r="AS83" i="1"/>
  <c r="R84" i="1"/>
  <c r="S84" i="1"/>
  <c r="P84" i="1"/>
  <c r="AS84" i="1"/>
  <c r="R85" i="1"/>
  <c r="S85" i="1"/>
  <c r="P85" i="1"/>
  <c r="AS85" i="1"/>
  <c r="AS86" i="1"/>
  <c r="AS87" i="1"/>
  <c r="AS88" i="1"/>
  <c r="AS89" i="1"/>
  <c r="AS90" i="1"/>
  <c r="AS91" i="1"/>
  <c r="AS92" i="1"/>
  <c r="AS93" i="1"/>
  <c r="AS94" i="1"/>
  <c r="AS95" i="1"/>
  <c r="AS96" i="1"/>
  <c r="E14" i="2"/>
  <c r="E15" i="2"/>
  <c r="E16" i="2"/>
  <c r="E33" i="2"/>
  <c r="D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E33" i="11"/>
  <c r="D33" i="11"/>
  <c r="E34" i="11"/>
  <c r="D34" i="11"/>
  <c r="E35" i="11"/>
  <c r="D35" i="11"/>
  <c r="E36" i="11"/>
  <c r="D36" i="11"/>
  <c r="E37" i="11"/>
  <c r="D37" i="11"/>
  <c r="D38" i="11"/>
  <c r="D39" i="11"/>
  <c r="E40" i="11"/>
  <c r="D40" i="11"/>
  <c r="E41" i="11"/>
  <c r="D41" i="11"/>
  <c r="E42" i="11"/>
  <c r="D42" i="11"/>
  <c r="E43" i="11"/>
  <c r="D43" i="11"/>
  <c r="E44" i="11"/>
  <c r="D44" i="11"/>
  <c r="E45" i="11"/>
  <c r="D45" i="11"/>
  <c r="E46" i="11"/>
  <c r="D46" i="11"/>
  <c r="E47" i="11"/>
  <c r="D47" i="11"/>
  <c r="E48" i="11"/>
  <c r="D48" i="11"/>
  <c r="E49" i="11"/>
  <c r="D49" i="11"/>
  <c r="E50" i="11"/>
  <c r="D50" i="11"/>
  <c r="E51" i="11"/>
  <c r="D51" i="11"/>
  <c r="E52" i="11"/>
  <c r="D52" i="11"/>
  <c r="E53" i="11"/>
  <c r="D53" i="11"/>
  <c r="E54" i="11"/>
  <c r="D54" i="11"/>
  <c r="E55" i="11"/>
  <c r="D55" i="11"/>
  <c r="E56" i="11"/>
  <c r="D56" i="11"/>
  <c r="E57" i="11"/>
  <c r="D57" i="11"/>
  <c r="E58" i="11"/>
  <c r="D58" i="11"/>
  <c r="E59" i="11"/>
  <c r="D59" i="11"/>
  <c r="E60" i="11"/>
  <c r="D60" i="11"/>
  <c r="E61" i="11"/>
  <c r="D61" i="11"/>
  <c r="E62" i="11"/>
  <c r="D62" i="11"/>
  <c r="E63" i="11"/>
  <c r="D63" i="11"/>
  <c r="E64" i="11"/>
  <c r="D64" i="11"/>
  <c r="E65" i="11"/>
  <c r="D65" i="11"/>
  <c r="E66" i="11"/>
  <c r="D66" i="11"/>
  <c r="E67" i="11"/>
  <c r="D67" i="11"/>
  <c r="E68" i="11"/>
  <c r="D68" i="11"/>
  <c r="E69" i="11"/>
  <c r="D69" i="11"/>
  <c r="E70" i="11"/>
  <c r="D70" i="11"/>
  <c r="E71" i="11"/>
  <c r="D71" i="11"/>
  <c r="E72" i="11"/>
  <c r="D72" i="11"/>
  <c r="E73" i="11"/>
  <c r="D73" i="11"/>
  <c r="E74" i="11"/>
  <c r="D74" i="11"/>
  <c r="E75" i="11"/>
  <c r="D75" i="11"/>
  <c r="E76" i="11"/>
  <c r="D76" i="11"/>
  <c r="E77" i="11"/>
  <c r="D77" i="11"/>
  <c r="E78" i="11"/>
  <c r="D78" i="11"/>
  <c r="E79" i="11"/>
  <c r="D79" i="11"/>
  <c r="E80" i="11"/>
  <c r="D80" i="11"/>
  <c r="E81" i="11"/>
  <c r="D81" i="11"/>
  <c r="E82" i="11"/>
  <c r="D82" i="11"/>
  <c r="D83" i="11"/>
  <c r="D84" i="11"/>
  <c r="D85" i="11"/>
  <c r="D86" i="11"/>
  <c r="D87" i="11"/>
  <c r="D88" i="11"/>
  <c r="D89" i="11"/>
  <c r="D90" i="11"/>
  <c r="D91" i="11"/>
  <c r="D92" i="11"/>
  <c r="D93" i="11"/>
  <c r="D94" i="11"/>
  <c r="D95" i="11"/>
  <c r="D96" i="11"/>
  <c r="D97" i="11"/>
  <c r="C102" i="1"/>
  <c r="D98" i="11"/>
  <c r="C103" i="1"/>
  <c r="D99" i="11"/>
  <c r="C104" i="1"/>
  <c r="D100" i="11"/>
  <c r="C106" i="1"/>
  <c r="D102" i="11"/>
  <c r="C107" i="1"/>
  <c r="D103" i="11"/>
  <c r="C108" i="1"/>
  <c r="D104" i="11"/>
  <c r="C109" i="1"/>
  <c r="D105" i="11"/>
  <c r="C110" i="1"/>
  <c r="D106" i="11"/>
  <c r="C111" i="1"/>
  <c r="D107" i="11"/>
  <c r="C112" i="1"/>
  <c r="D108" i="11"/>
  <c r="C113" i="1"/>
  <c r="D109" i="11"/>
  <c r="C114" i="1"/>
  <c r="D110" i="11"/>
  <c r="C115" i="1"/>
  <c r="D111" i="11"/>
  <c r="C116" i="1"/>
  <c r="D112" i="11"/>
  <c r="C117" i="1"/>
  <c r="D113" i="11"/>
  <c r="C118" i="1"/>
  <c r="D114" i="11"/>
  <c r="C119" i="1"/>
  <c r="D115" i="11"/>
  <c r="C120" i="1"/>
  <c r="D116" i="11"/>
  <c r="C121" i="1"/>
  <c r="D117" i="11"/>
  <c r="C122" i="1"/>
  <c r="D118" i="11"/>
  <c r="C123" i="1"/>
  <c r="D119" i="11"/>
  <c r="C124" i="1"/>
  <c r="D120" i="11"/>
  <c r="C125" i="1"/>
  <c r="D121" i="11"/>
  <c r="C126" i="1"/>
  <c r="D122" i="11"/>
  <c r="C127" i="1"/>
  <c r="D123" i="11"/>
  <c r="C128" i="1"/>
  <c r="D124" i="11"/>
  <c r="C129" i="1"/>
  <c r="D125" i="11"/>
  <c r="C130" i="1"/>
  <c r="D126" i="11"/>
  <c r="C131" i="1"/>
  <c r="D127" i="11"/>
  <c r="C132" i="1"/>
  <c r="D128" i="11"/>
  <c r="C133" i="1"/>
  <c r="D129" i="11"/>
  <c r="C134" i="1"/>
  <c r="D130" i="11"/>
  <c r="C135" i="1"/>
  <c r="D131" i="11"/>
  <c r="C136" i="1"/>
  <c r="D132" i="11"/>
  <c r="C137" i="1"/>
  <c r="E133" i="11"/>
  <c r="D133" i="11"/>
  <c r="C138" i="1"/>
  <c r="E134" i="11"/>
  <c r="D134" i="11"/>
  <c r="C139" i="1"/>
  <c r="E135" i="11"/>
  <c r="D135" i="11"/>
  <c r="C140" i="1"/>
  <c r="E136" i="11"/>
  <c r="D136" i="11"/>
  <c r="C141" i="1"/>
  <c r="E137" i="11"/>
  <c r="D137" i="11"/>
  <c r="C142" i="1"/>
  <c r="D138" i="11"/>
  <c r="C143" i="1"/>
  <c r="D139" i="11"/>
  <c r="C144" i="1"/>
  <c r="E140" i="11"/>
  <c r="D140" i="11"/>
  <c r="C145" i="1"/>
  <c r="E141" i="11"/>
  <c r="D141" i="11"/>
  <c r="C146" i="1"/>
  <c r="E142" i="11"/>
  <c r="D142" i="11"/>
  <c r="C147" i="1"/>
  <c r="E143" i="11"/>
  <c r="D143" i="11"/>
  <c r="C148" i="1"/>
  <c r="E144" i="11"/>
  <c r="D144" i="11"/>
  <c r="C149" i="1"/>
  <c r="E145" i="11"/>
  <c r="D145" i="11"/>
  <c r="C150" i="1"/>
  <c r="E146" i="11"/>
  <c r="D146" i="11"/>
  <c r="C151" i="1"/>
  <c r="E147" i="11"/>
  <c r="D147" i="11"/>
  <c r="C152" i="1"/>
  <c r="E148" i="11"/>
  <c r="D148" i="11"/>
  <c r="C153" i="1"/>
  <c r="E149" i="11"/>
  <c r="D149" i="11"/>
  <c r="C154" i="1"/>
  <c r="E150" i="11"/>
  <c r="D150" i="11"/>
  <c r="C155" i="1"/>
  <c r="D151" i="11"/>
  <c r="C156" i="1"/>
  <c r="E152" i="11"/>
  <c r="D152" i="11"/>
  <c r="C157" i="1"/>
  <c r="E153" i="11"/>
  <c r="D153" i="11"/>
  <c r="C158" i="1"/>
  <c r="D154" i="11"/>
  <c r="C159" i="1"/>
  <c r="D155" i="11"/>
  <c r="C160" i="1"/>
  <c r="E156" i="11"/>
  <c r="D156" i="11"/>
  <c r="C161" i="1"/>
  <c r="E157" i="11"/>
  <c r="D157" i="11"/>
  <c r="C162" i="1"/>
  <c r="E158" i="11"/>
  <c r="D158" i="11"/>
  <c r="C163" i="1"/>
  <c r="E159" i="11"/>
  <c r="D159" i="11"/>
  <c r="C164" i="1"/>
  <c r="E160" i="11"/>
  <c r="D160" i="11"/>
  <c r="C165" i="1"/>
  <c r="E161" i="11"/>
  <c r="D161" i="11"/>
  <c r="C166" i="1"/>
  <c r="D162" i="11"/>
  <c r="C167" i="1"/>
  <c r="D163" i="11"/>
  <c r="C168" i="1"/>
  <c r="D164" i="11"/>
  <c r="C169" i="1"/>
  <c r="D165" i="11"/>
  <c r="C170" i="1"/>
  <c r="D166" i="11"/>
  <c r="C171" i="1"/>
  <c r="D167" i="11"/>
  <c r="C172" i="1"/>
  <c r="D168" i="11"/>
  <c r="C173" i="1"/>
  <c r="D169" i="11"/>
  <c r="C174" i="1"/>
  <c r="D170" i="11"/>
  <c r="C175" i="1"/>
  <c r="D171" i="11"/>
  <c r="C176" i="1"/>
  <c r="D172" i="11"/>
  <c r="C177" i="1"/>
  <c r="D173" i="11"/>
  <c r="C178" i="1"/>
  <c r="D174" i="11"/>
  <c r="C179" i="1"/>
  <c r="D175" i="11"/>
  <c r="C180" i="1"/>
  <c r="D176" i="11"/>
  <c r="C181" i="1"/>
  <c r="D177" i="11"/>
  <c r="C182" i="1"/>
  <c r="D178" i="11"/>
  <c r="C183" i="1"/>
  <c r="D179" i="11"/>
  <c r="C184" i="1"/>
  <c r="D180" i="11"/>
  <c r="C185" i="1"/>
  <c r="D181" i="11"/>
  <c r="D2" i="11"/>
  <c r="B106" i="1"/>
  <c r="B107" i="1"/>
  <c r="B3" i="5"/>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I195" i="1"/>
  <c r="I193" i="1"/>
  <c r="I192" i="1"/>
  <c r="I191" i="1"/>
  <c r="I189" i="1"/>
  <c r="I185" i="1"/>
  <c r="I184" i="1"/>
  <c r="I183" i="1"/>
  <c r="I179" i="1"/>
  <c r="I177" i="1"/>
  <c r="I176" i="1"/>
  <c r="I175" i="1"/>
  <c r="I173" i="1"/>
  <c r="I169" i="1"/>
  <c r="I168" i="1"/>
  <c r="I167" i="1"/>
  <c r="I165" i="1"/>
  <c r="I161" i="1"/>
  <c r="I160" i="1"/>
  <c r="I159" i="1"/>
  <c r="I157" i="1"/>
  <c r="I153" i="1"/>
  <c r="I152" i="1"/>
  <c r="I151" i="1"/>
  <c r="I147" i="1"/>
  <c r="I145" i="1"/>
  <c r="I144" i="1"/>
  <c r="I143" i="1"/>
  <c r="I141" i="1"/>
  <c r="I139" i="1"/>
  <c r="I137" i="1"/>
  <c r="I135" i="1"/>
  <c r="I132" i="1"/>
  <c r="I127" i="1"/>
  <c r="I125" i="1"/>
  <c r="I123" i="1"/>
  <c r="F193" i="1"/>
  <c r="F191" i="1"/>
  <c r="F189" i="1"/>
  <c r="G83" i="11"/>
  <c r="F183" i="1"/>
  <c r="F181" i="1"/>
  <c r="F179" i="1"/>
  <c r="R75" i="1"/>
  <c r="R74" i="1"/>
  <c r="F173" i="1"/>
  <c r="F171" i="1"/>
  <c r="G66" i="11"/>
  <c r="S69" i="1"/>
  <c r="F165" i="1"/>
  <c r="F164" i="1"/>
  <c r="F163" i="1"/>
  <c r="F161" i="1"/>
  <c r="F160" i="1"/>
  <c r="F157" i="1"/>
  <c r="S55" i="1"/>
  <c r="G50" i="11"/>
  <c r="R52" i="1"/>
  <c r="F149" i="1"/>
  <c r="F147" i="1"/>
  <c r="R46" i="1"/>
  <c r="S44" i="1"/>
  <c r="F143" i="1"/>
  <c r="F141" i="1"/>
  <c r="G36" i="11"/>
  <c r="F139" i="1"/>
  <c r="F137" i="1"/>
  <c r="F133" i="1"/>
  <c r="F131" i="1"/>
  <c r="G25" i="11"/>
  <c r="F127" i="1"/>
  <c r="G22" i="11"/>
  <c r="F125" i="1"/>
  <c r="F123" i="1"/>
  <c r="S21" i="1"/>
  <c r="S13" i="1"/>
  <c r="S9" i="1"/>
  <c r="I187" i="1"/>
  <c r="I171" i="1"/>
  <c r="I155" i="1"/>
  <c r="I131" i="1"/>
  <c r="DJ4" i="1"/>
  <c r="DJ7" i="1"/>
  <c r="DI4" i="1"/>
  <c r="DI9" i="1"/>
  <c r="DG4" i="1"/>
  <c r="DG5" i="1"/>
  <c r="DF4" i="1"/>
  <c r="DF5" i="1"/>
  <c r="CW4" i="1"/>
  <c r="CV4" i="1"/>
  <c r="CV61" i="1"/>
  <c r="T28" i="6"/>
  <c r="U28" i="6"/>
  <c r="V28" i="6"/>
  <c r="T29" i="6"/>
  <c r="U29" i="6"/>
  <c r="V29" i="6"/>
  <c r="T25" i="6"/>
  <c r="U25" i="6"/>
  <c r="V25" i="6"/>
  <c r="T26" i="6"/>
  <c r="U26" i="6"/>
  <c r="V26" i="6"/>
  <c r="T15" i="6"/>
  <c r="U15" i="6"/>
  <c r="V15" i="6"/>
  <c r="T16" i="6"/>
  <c r="U16" i="6"/>
  <c r="V16" i="6"/>
  <c r="I181" i="1"/>
  <c r="I149" i="1"/>
  <c r="I133" i="1"/>
  <c r="F169" i="1"/>
  <c r="F153" i="1"/>
  <c r="F145" i="1"/>
  <c r="F129" i="1"/>
  <c r="R68" i="1"/>
  <c r="O28" i="1"/>
  <c r="O29" i="1"/>
  <c r="O30" i="1"/>
  <c r="O31" i="1"/>
  <c r="O32" i="1"/>
  <c r="O33" i="1"/>
  <c r="O34" i="1"/>
  <c r="O35" i="1"/>
  <c r="O36" i="1"/>
  <c r="O37" i="1"/>
  <c r="O46" i="1"/>
  <c r="O61" i="1"/>
  <c r="O71" i="1"/>
  <c r="O74" i="1"/>
  <c r="O75" i="1"/>
  <c r="O76" i="1"/>
  <c r="O77" i="1"/>
  <c r="O78" i="1"/>
  <c r="O79" i="1"/>
  <c r="O80" i="1"/>
  <c r="O81" i="1"/>
  <c r="O82" i="1"/>
  <c r="O83" i="1"/>
  <c r="O84" i="1"/>
  <c r="O85" i="1"/>
  <c r="O86" i="1"/>
  <c r="O87" i="1"/>
  <c r="O88" i="1"/>
  <c r="O89" i="1"/>
  <c r="O90" i="1"/>
  <c r="O91" i="1"/>
  <c r="O92" i="1"/>
  <c r="O93" i="1"/>
  <c r="O94" i="1"/>
  <c r="O95" i="1"/>
  <c r="EQ4" i="1"/>
  <c r="EQ8" i="1"/>
  <c r="DK4" i="1"/>
  <c r="DK14" i="1"/>
  <c r="U30" i="6"/>
  <c r="T30" i="6"/>
  <c r="U62" i="6"/>
  <c r="T62" i="6"/>
  <c r="A193" i="1"/>
  <c r="B193" i="1"/>
  <c r="C193" i="1"/>
  <c r="D193" i="1"/>
  <c r="G193" i="1"/>
  <c r="J193" i="1"/>
  <c r="A194" i="1"/>
  <c r="B194" i="1"/>
  <c r="C194" i="1"/>
  <c r="D194" i="1"/>
  <c r="G194" i="1"/>
  <c r="J194" i="1"/>
  <c r="A195" i="1"/>
  <c r="B195" i="1"/>
  <c r="C195" i="1"/>
  <c r="D195" i="1"/>
  <c r="G195" i="1"/>
  <c r="J195" i="1"/>
  <c r="I194" i="1"/>
  <c r="I188" i="1"/>
  <c r="I180" i="1"/>
  <c r="I172" i="1"/>
  <c r="I170" i="1"/>
  <c r="I126" i="1"/>
  <c r="F194" i="1"/>
  <c r="F188" i="1"/>
  <c r="F184" i="1"/>
  <c r="F180" i="1"/>
  <c r="F170" i="1"/>
  <c r="F162" i="1"/>
  <c r="F146" i="1"/>
  <c r="F128" i="1"/>
  <c r="S8" i="1"/>
  <c r="F190" i="1"/>
  <c r="F187" i="1"/>
  <c r="A123" i="1"/>
  <c r="B123" i="1"/>
  <c r="D123" i="1"/>
  <c r="G123" i="1"/>
  <c r="J123" i="1"/>
  <c r="A124" i="1"/>
  <c r="B124" i="1"/>
  <c r="D124" i="1"/>
  <c r="G124" i="1"/>
  <c r="J124" i="1"/>
  <c r="A125" i="1"/>
  <c r="B125" i="1"/>
  <c r="D125" i="1"/>
  <c r="G125" i="1"/>
  <c r="J125" i="1"/>
  <c r="A126" i="1"/>
  <c r="B126" i="1"/>
  <c r="D126" i="1"/>
  <c r="G126" i="1"/>
  <c r="J126" i="1"/>
  <c r="A127" i="1"/>
  <c r="B127" i="1"/>
  <c r="D127" i="1"/>
  <c r="G127" i="1"/>
  <c r="J127" i="1"/>
  <c r="A128" i="1"/>
  <c r="B128" i="1"/>
  <c r="D128" i="1"/>
  <c r="G128" i="1"/>
  <c r="J128" i="1"/>
  <c r="A129" i="1"/>
  <c r="B129" i="1"/>
  <c r="D129" i="1"/>
  <c r="G129" i="1"/>
  <c r="J129" i="1"/>
  <c r="A130" i="1"/>
  <c r="B130" i="1"/>
  <c r="D130" i="1"/>
  <c r="G130" i="1"/>
  <c r="A131" i="1"/>
  <c r="B131" i="1"/>
  <c r="D131" i="1"/>
  <c r="G131" i="1"/>
  <c r="A132" i="1"/>
  <c r="B132" i="1"/>
  <c r="D132" i="1"/>
  <c r="G132" i="1"/>
  <c r="A133" i="1"/>
  <c r="B133" i="1"/>
  <c r="D133" i="1"/>
  <c r="G133" i="1"/>
  <c r="J133" i="1"/>
  <c r="A134" i="1"/>
  <c r="B134" i="1"/>
  <c r="D134" i="1"/>
  <c r="G134" i="1"/>
  <c r="J134" i="1"/>
  <c r="A135" i="1"/>
  <c r="B135" i="1"/>
  <c r="D135" i="1"/>
  <c r="G135" i="1"/>
  <c r="J135" i="1"/>
  <c r="A136" i="1"/>
  <c r="B136" i="1"/>
  <c r="D136" i="1"/>
  <c r="G136" i="1"/>
  <c r="J136" i="1"/>
  <c r="A137" i="1"/>
  <c r="B137" i="1"/>
  <c r="D137" i="1"/>
  <c r="G137" i="1"/>
  <c r="J137" i="1"/>
  <c r="A138" i="1"/>
  <c r="B138" i="1"/>
  <c r="D138" i="1"/>
  <c r="G138" i="1"/>
  <c r="J138" i="1"/>
  <c r="A139" i="1"/>
  <c r="B139" i="1"/>
  <c r="D139" i="1"/>
  <c r="G139" i="1"/>
  <c r="J139" i="1"/>
  <c r="A140" i="1"/>
  <c r="B140" i="1"/>
  <c r="D140" i="1"/>
  <c r="G140" i="1"/>
  <c r="J140" i="1"/>
  <c r="A141" i="1"/>
  <c r="B141" i="1"/>
  <c r="D141" i="1"/>
  <c r="G141" i="1"/>
  <c r="J141" i="1"/>
  <c r="A142" i="1"/>
  <c r="B142" i="1"/>
  <c r="D142" i="1"/>
  <c r="G142" i="1"/>
  <c r="J142" i="1"/>
  <c r="A143" i="1"/>
  <c r="B143" i="1"/>
  <c r="D143" i="1"/>
  <c r="G143" i="1"/>
  <c r="J143" i="1"/>
  <c r="A144" i="1"/>
  <c r="B144" i="1"/>
  <c r="D144" i="1"/>
  <c r="G144" i="1"/>
  <c r="J144" i="1"/>
  <c r="A145" i="1"/>
  <c r="B145" i="1"/>
  <c r="D145" i="1"/>
  <c r="G145" i="1"/>
  <c r="J145" i="1"/>
  <c r="A146" i="1"/>
  <c r="B146" i="1"/>
  <c r="D146" i="1"/>
  <c r="G146" i="1"/>
  <c r="J146" i="1"/>
  <c r="A147" i="1"/>
  <c r="B147" i="1"/>
  <c r="D147" i="1"/>
  <c r="G147" i="1"/>
  <c r="J147" i="1"/>
  <c r="A148" i="1"/>
  <c r="B148" i="1"/>
  <c r="D148" i="1"/>
  <c r="G148" i="1"/>
  <c r="J148" i="1"/>
  <c r="A149" i="1"/>
  <c r="B149" i="1"/>
  <c r="D149" i="1"/>
  <c r="G149" i="1"/>
  <c r="J149" i="1"/>
  <c r="A150" i="1"/>
  <c r="B150" i="1"/>
  <c r="D150" i="1"/>
  <c r="G150" i="1"/>
  <c r="J150" i="1"/>
  <c r="A151" i="1"/>
  <c r="B151" i="1"/>
  <c r="D151" i="1"/>
  <c r="G151" i="1"/>
  <c r="J151" i="1"/>
  <c r="A152" i="1"/>
  <c r="B152" i="1"/>
  <c r="D152" i="1"/>
  <c r="G152" i="1"/>
  <c r="J152" i="1"/>
  <c r="A153" i="1"/>
  <c r="B153" i="1"/>
  <c r="D153" i="1"/>
  <c r="G153" i="1"/>
  <c r="J153" i="1"/>
  <c r="A154" i="1"/>
  <c r="B154" i="1"/>
  <c r="D154" i="1"/>
  <c r="G154" i="1"/>
  <c r="J154" i="1"/>
  <c r="A155" i="1"/>
  <c r="B155" i="1"/>
  <c r="D155" i="1"/>
  <c r="G155" i="1"/>
  <c r="J155" i="1"/>
  <c r="A156" i="1"/>
  <c r="B156" i="1"/>
  <c r="D156" i="1"/>
  <c r="G156" i="1"/>
  <c r="J156" i="1"/>
  <c r="A157" i="1"/>
  <c r="B157" i="1"/>
  <c r="D157" i="1"/>
  <c r="G157" i="1"/>
  <c r="J157" i="1"/>
  <c r="A158" i="1"/>
  <c r="B158" i="1"/>
  <c r="D158" i="1"/>
  <c r="G158" i="1"/>
  <c r="J158" i="1"/>
  <c r="A159" i="1"/>
  <c r="B159" i="1"/>
  <c r="D159" i="1"/>
  <c r="G159" i="1"/>
  <c r="J159" i="1"/>
  <c r="A160" i="1"/>
  <c r="B160" i="1"/>
  <c r="D160" i="1"/>
  <c r="G160" i="1"/>
  <c r="J160" i="1"/>
  <c r="A161" i="1"/>
  <c r="B161" i="1"/>
  <c r="D161" i="1"/>
  <c r="G161" i="1"/>
  <c r="J161" i="1"/>
  <c r="A162" i="1"/>
  <c r="B162" i="1"/>
  <c r="D162" i="1"/>
  <c r="G162" i="1"/>
  <c r="J162" i="1"/>
  <c r="A163" i="1"/>
  <c r="B163" i="1"/>
  <c r="D163" i="1"/>
  <c r="G163" i="1"/>
  <c r="J163" i="1"/>
  <c r="A164" i="1"/>
  <c r="B164" i="1"/>
  <c r="D164" i="1"/>
  <c r="G164" i="1"/>
  <c r="J164" i="1"/>
  <c r="A165" i="1"/>
  <c r="B165" i="1"/>
  <c r="D165" i="1"/>
  <c r="G165" i="1"/>
  <c r="J165" i="1"/>
  <c r="A166" i="1"/>
  <c r="B166" i="1"/>
  <c r="D166" i="1"/>
  <c r="G166" i="1"/>
  <c r="J166" i="1"/>
  <c r="A167" i="1"/>
  <c r="B167" i="1"/>
  <c r="D167" i="1"/>
  <c r="G167" i="1"/>
  <c r="J167" i="1"/>
  <c r="A168" i="1"/>
  <c r="B168" i="1"/>
  <c r="D168" i="1"/>
  <c r="G168" i="1"/>
  <c r="J168" i="1"/>
  <c r="A169" i="1"/>
  <c r="B169" i="1"/>
  <c r="D169" i="1"/>
  <c r="G169" i="1"/>
  <c r="J169" i="1"/>
  <c r="A170" i="1"/>
  <c r="B170" i="1"/>
  <c r="D170" i="1"/>
  <c r="G170" i="1"/>
  <c r="J170" i="1"/>
  <c r="A171" i="1"/>
  <c r="B171" i="1"/>
  <c r="D171" i="1"/>
  <c r="G171" i="1"/>
  <c r="J171" i="1"/>
  <c r="A172" i="1"/>
  <c r="B172" i="1"/>
  <c r="D172" i="1"/>
  <c r="G172" i="1"/>
  <c r="J172" i="1"/>
  <c r="A173" i="1"/>
  <c r="B173" i="1"/>
  <c r="D173" i="1"/>
  <c r="G173" i="1"/>
  <c r="J173" i="1"/>
  <c r="A174" i="1"/>
  <c r="B174" i="1"/>
  <c r="D174" i="1"/>
  <c r="G174" i="1"/>
  <c r="J174" i="1"/>
  <c r="A175" i="1"/>
  <c r="B175" i="1"/>
  <c r="D175" i="1"/>
  <c r="G175" i="1"/>
  <c r="J175" i="1"/>
  <c r="A176" i="1"/>
  <c r="B176" i="1"/>
  <c r="D176" i="1"/>
  <c r="G176" i="1"/>
  <c r="J176" i="1"/>
  <c r="A177" i="1"/>
  <c r="B177" i="1"/>
  <c r="D177" i="1"/>
  <c r="G177" i="1"/>
  <c r="J177" i="1"/>
  <c r="A178" i="1"/>
  <c r="B178" i="1"/>
  <c r="D178" i="1"/>
  <c r="G178" i="1"/>
  <c r="J178" i="1"/>
  <c r="A179" i="1"/>
  <c r="B179" i="1"/>
  <c r="D179" i="1"/>
  <c r="G179" i="1"/>
  <c r="J179" i="1"/>
  <c r="A180" i="1"/>
  <c r="B180" i="1"/>
  <c r="D180" i="1"/>
  <c r="G180" i="1"/>
  <c r="J180" i="1"/>
  <c r="A181" i="1"/>
  <c r="B181" i="1"/>
  <c r="D181" i="1"/>
  <c r="G181" i="1"/>
  <c r="J181" i="1"/>
  <c r="A182" i="1"/>
  <c r="B182" i="1"/>
  <c r="D182" i="1"/>
  <c r="G182" i="1"/>
  <c r="J182" i="1"/>
  <c r="A183" i="1"/>
  <c r="B183" i="1"/>
  <c r="D183" i="1"/>
  <c r="G183" i="1"/>
  <c r="J183" i="1"/>
  <c r="A184" i="1"/>
  <c r="B184" i="1"/>
  <c r="D184" i="1"/>
  <c r="G184" i="1"/>
  <c r="J184" i="1"/>
  <c r="A185" i="1"/>
  <c r="B185" i="1"/>
  <c r="D185" i="1"/>
  <c r="G185" i="1"/>
  <c r="J185" i="1"/>
  <c r="A186" i="1"/>
  <c r="B186" i="1"/>
  <c r="C186" i="1"/>
  <c r="D186" i="1"/>
  <c r="G186" i="1"/>
  <c r="J186" i="1"/>
  <c r="A187" i="1"/>
  <c r="B187" i="1"/>
  <c r="C187" i="1"/>
  <c r="D187" i="1"/>
  <c r="G187" i="1"/>
  <c r="J187" i="1"/>
  <c r="A188" i="1"/>
  <c r="B188" i="1"/>
  <c r="C188" i="1"/>
  <c r="D188" i="1"/>
  <c r="G188" i="1"/>
  <c r="J188" i="1"/>
  <c r="A189" i="1"/>
  <c r="B189" i="1"/>
  <c r="C189" i="1"/>
  <c r="D189" i="1"/>
  <c r="G189" i="1"/>
  <c r="J189" i="1"/>
  <c r="A190" i="1"/>
  <c r="B190" i="1"/>
  <c r="C190" i="1"/>
  <c r="D190" i="1"/>
  <c r="G190" i="1"/>
  <c r="J190" i="1"/>
  <c r="A191" i="1"/>
  <c r="B191" i="1"/>
  <c r="C191" i="1"/>
  <c r="D191" i="1"/>
  <c r="G191" i="1"/>
  <c r="J191" i="1"/>
  <c r="A192" i="1"/>
  <c r="B192" i="1"/>
  <c r="C192" i="1"/>
  <c r="D192" i="1"/>
  <c r="G192" i="1"/>
  <c r="J192" i="1"/>
  <c r="I190" i="1"/>
  <c r="I186" i="1"/>
  <c r="I182" i="1"/>
  <c r="I178" i="1"/>
  <c r="I174" i="1"/>
  <c r="I166" i="1"/>
  <c r="I162" i="1"/>
  <c r="I158" i="1"/>
  <c r="I156" i="1"/>
  <c r="I154" i="1"/>
  <c r="I150" i="1"/>
  <c r="I148" i="1"/>
  <c r="I146" i="1"/>
  <c r="I142" i="1"/>
  <c r="I140" i="1"/>
  <c r="I138" i="1"/>
  <c r="I136" i="1"/>
  <c r="I134" i="1"/>
  <c r="I130" i="1"/>
  <c r="I128" i="1"/>
  <c r="BC13" i="1"/>
  <c r="F168" i="1"/>
  <c r="O52" i="1"/>
  <c r="R14" i="1"/>
  <c r="S14" i="1"/>
  <c r="N14" i="1"/>
  <c r="R17" i="1"/>
  <c r="S17" i="1"/>
  <c r="N17" i="1"/>
  <c r="R18" i="1"/>
  <c r="S18" i="1"/>
  <c r="N18" i="1"/>
  <c r="R20" i="1"/>
  <c r="S20" i="1"/>
  <c r="N20" i="1"/>
  <c r="R21" i="1"/>
  <c r="N21" i="1"/>
  <c r="R24" i="1"/>
  <c r="S24" i="1"/>
  <c r="N24" i="1"/>
  <c r="R26" i="1"/>
  <c r="S26" i="1"/>
  <c r="N26" i="1"/>
  <c r="R27" i="1"/>
  <c r="S27" i="1"/>
  <c r="N27" i="1"/>
  <c r="R28" i="1"/>
  <c r="S28" i="1"/>
  <c r="N28" i="1"/>
  <c r="R29" i="1"/>
  <c r="S29" i="1"/>
  <c r="N29" i="1"/>
  <c r="R30" i="1"/>
  <c r="S30" i="1"/>
  <c r="N30" i="1"/>
  <c r="R32" i="1"/>
  <c r="S32" i="1"/>
  <c r="N32" i="1"/>
  <c r="R33" i="1"/>
  <c r="S33" i="1"/>
  <c r="N33" i="1"/>
  <c r="R34" i="1"/>
  <c r="S34" i="1"/>
  <c r="N34" i="1"/>
  <c r="R35" i="1"/>
  <c r="S35" i="1"/>
  <c r="N35" i="1"/>
  <c r="R36" i="1"/>
  <c r="S36" i="1"/>
  <c r="N36" i="1"/>
  <c r="R37" i="1"/>
  <c r="S37" i="1"/>
  <c r="N37" i="1"/>
  <c r="R38" i="1"/>
  <c r="S38" i="1"/>
  <c r="N38" i="1"/>
  <c r="R39" i="1"/>
  <c r="S39" i="1"/>
  <c r="N39" i="1"/>
  <c r="R40" i="1"/>
  <c r="S40" i="1"/>
  <c r="N40" i="1"/>
  <c r="R41" i="1"/>
  <c r="S41" i="1"/>
  <c r="N41" i="1"/>
  <c r="R50" i="1"/>
  <c r="S50" i="1"/>
  <c r="N50" i="1"/>
  <c r="R55" i="1"/>
  <c r="N55" i="1"/>
  <c r="R57" i="1"/>
  <c r="S57" i="1"/>
  <c r="N57" i="1"/>
  <c r="R67" i="1"/>
  <c r="S67" i="1"/>
  <c r="N67" i="1"/>
  <c r="R69" i="1"/>
  <c r="N69" i="1"/>
  <c r="R70" i="1"/>
  <c r="S70" i="1"/>
  <c r="N70" i="1"/>
  <c r="R73" i="1"/>
  <c r="S73" i="1"/>
  <c r="N73" i="1"/>
  <c r="S74" i="1"/>
  <c r="N74" i="1"/>
  <c r="N76" i="1"/>
  <c r="N77" i="1"/>
  <c r="N78" i="1"/>
  <c r="N79" i="1"/>
  <c r="N80" i="1"/>
  <c r="N81" i="1"/>
  <c r="N82" i="1"/>
  <c r="N83" i="1"/>
  <c r="N84" i="1"/>
  <c r="N85" i="1"/>
  <c r="R86" i="1"/>
  <c r="S86" i="1"/>
  <c r="N86" i="1"/>
  <c r="R87" i="1"/>
  <c r="S87" i="1"/>
  <c r="N87" i="1"/>
  <c r="R88" i="1"/>
  <c r="S88" i="1"/>
  <c r="N88" i="1"/>
  <c r="R89" i="1"/>
  <c r="S89" i="1"/>
  <c r="N89" i="1"/>
  <c r="R90" i="1"/>
  <c r="S90" i="1"/>
  <c r="N90" i="1"/>
  <c r="R91" i="1"/>
  <c r="S91" i="1"/>
  <c r="N91" i="1"/>
  <c r="R92" i="1"/>
  <c r="S92" i="1"/>
  <c r="N92" i="1"/>
  <c r="R93" i="1"/>
  <c r="S93" i="1"/>
  <c r="N93" i="1"/>
  <c r="R94" i="1"/>
  <c r="S94" i="1"/>
  <c r="N94" i="1"/>
  <c r="R95" i="1"/>
  <c r="N95" i="1"/>
  <c r="P95" i="1"/>
  <c r="R66" i="1"/>
  <c r="P86" i="1"/>
  <c r="P87" i="1"/>
  <c r="P88" i="1"/>
  <c r="P89" i="1"/>
  <c r="P90" i="1"/>
  <c r="P91" i="1"/>
  <c r="P92" i="1"/>
  <c r="P93" i="1"/>
  <c r="P94" i="1"/>
  <c r="P11" i="1"/>
  <c r="P12" i="1"/>
  <c r="P14" i="1"/>
  <c r="P16" i="1"/>
  <c r="P18" i="1"/>
  <c r="P21" i="1"/>
  <c r="P22" i="1"/>
  <c r="P23" i="1"/>
  <c r="P24" i="1"/>
  <c r="P25" i="1"/>
  <c r="R45" i="1"/>
  <c r="S45" i="1"/>
  <c r="P45" i="1"/>
  <c r="S46" i="1"/>
  <c r="P46" i="1"/>
  <c r="Y56" i="6"/>
  <c r="Y57" i="6"/>
  <c r="Y58" i="6"/>
  <c r="Y59" i="6"/>
  <c r="Y60" i="6"/>
  <c r="Y61" i="6"/>
  <c r="Y62" i="6"/>
  <c r="Y63" i="6"/>
  <c r="Y64" i="6"/>
  <c r="S68" i="1"/>
  <c r="B117" i="6"/>
  <c r="X56" i="6"/>
  <c r="B118" i="6"/>
  <c r="X57" i="6"/>
  <c r="B119" i="6"/>
  <c r="X58" i="6"/>
  <c r="B120" i="6"/>
  <c r="X59" i="6"/>
  <c r="B121" i="6"/>
  <c r="X60" i="6"/>
  <c r="B122" i="6"/>
  <c r="X61" i="6"/>
  <c r="B123" i="6"/>
  <c r="X62" i="6"/>
  <c r="B124" i="6"/>
  <c r="X63" i="6"/>
  <c r="B125" i="6"/>
  <c r="X64" i="6"/>
  <c r="B116" i="6"/>
  <c r="E116" i="6"/>
  <c r="B115" i="6"/>
  <c r="E115" i="6"/>
  <c r="B107" i="6"/>
  <c r="E107" i="6"/>
  <c r="B108" i="6"/>
  <c r="E108" i="6"/>
  <c r="B109" i="6"/>
  <c r="E109" i="6"/>
  <c r="B110" i="6"/>
  <c r="E110" i="6"/>
  <c r="B111" i="6"/>
  <c r="E111" i="6"/>
  <c r="B112" i="6"/>
  <c r="E112" i="6"/>
  <c r="B113" i="6"/>
  <c r="E113" i="6"/>
  <c r="B114" i="6"/>
  <c r="X53" i="6"/>
  <c r="B106" i="6"/>
  <c r="E106" i="6"/>
  <c r="A117" i="6"/>
  <c r="HG7" i="1"/>
  <c r="HH7" i="1"/>
  <c r="HG8" i="1"/>
  <c r="HH8" i="1"/>
  <c r="HG9" i="1"/>
  <c r="HH9" i="1"/>
  <c r="HH10" i="1"/>
  <c r="HG11" i="1"/>
  <c r="HH11" i="1"/>
  <c r="HG12" i="1"/>
  <c r="HH12" i="1"/>
  <c r="HG13" i="1"/>
  <c r="HH13" i="1"/>
  <c r="HG14" i="1"/>
  <c r="HH14" i="1"/>
  <c r="HG15" i="1"/>
  <c r="HH15" i="1"/>
  <c r="HG16" i="1"/>
  <c r="HG17" i="1"/>
  <c r="HG18" i="1"/>
  <c r="HG19" i="1"/>
  <c r="HG20" i="1"/>
  <c r="HH20" i="1"/>
  <c r="HG21" i="1"/>
  <c r="HH21" i="1"/>
  <c r="HG22" i="1"/>
  <c r="HH22" i="1"/>
  <c r="HG23" i="1"/>
  <c r="HH23" i="1"/>
  <c r="HG24" i="1"/>
  <c r="HH24" i="1"/>
  <c r="HG25" i="1"/>
  <c r="HH25" i="1"/>
  <c r="HG26" i="1"/>
  <c r="HH26" i="1"/>
  <c r="HG27" i="1"/>
  <c r="HH27" i="1"/>
  <c r="HG28" i="1"/>
  <c r="HH28" i="1"/>
  <c r="HG29" i="1"/>
  <c r="HH29" i="1"/>
  <c r="HG30" i="1"/>
  <c r="HH30" i="1"/>
  <c r="HG31" i="1"/>
  <c r="HH31" i="1"/>
  <c r="HG32" i="1"/>
  <c r="HH32" i="1"/>
  <c r="HG33" i="1"/>
  <c r="HH33" i="1"/>
  <c r="HG34" i="1"/>
  <c r="HH34" i="1"/>
  <c r="HG35" i="1"/>
  <c r="HH35" i="1"/>
  <c r="HG36" i="1"/>
  <c r="HH36" i="1"/>
  <c r="HG37" i="1"/>
  <c r="HH37" i="1"/>
  <c r="HG38" i="1"/>
  <c r="HH38" i="1"/>
  <c r="HG39" i="1"/>
  <c r="HH39" i="1"/>
  <c r="HG40" i="1"/>
  <c r="HH40" i="1"/>
  <c r="HG41" i="1"/>
  <c r="HH41" i="1"/>
  <c r="HG42" i="1"/>
  <c r="HH42" i="1"/>
  <c r="HG43" i="1"/>
  <c r="HH43" i="1"/>
  <c r="HG44" i="1"/>
  <c r="HH44" i="1"/>
  <c r="HG45" i="1"/>
  <c r="HH45" i="1"/>
  <c r="HG46" i="1"/>
  <c r="HH46" i="1"/>
  <c r="HG47" i="1"/>
  <c r="HH47" i="1"/>
  <c r="HG48" i="1"/>
  <c r="HH48" i="1"/>
  <c r="HG49" i="1"/>
  <c r="HH49" i="1"/>
  <c r="HG50" i="1"/>
  <c r="HH50" i="1"/>
  <c r="HG51" i="1"/>
  <c r="HH51" i="1"/>
  <c r="HG52" i="1"/>
  <c r="HH52" i="1"/>
  <c r="HG53" i="1"/>
  <c r="HH53" i="1"/>
  <c r="HG54" i="1"/>
  <c r="HH54" i="1"/>
  <c r="HG55" i="1"/>
  <c r="HH55" i="1"/>
  <c r="HG56" i="1"/>
  <c r="HH56" i="1"/>
  <c r="HG57" i="1"/>
  <c r="HH57" i="1"/>
  <c r="HG58" i="1"/>
  <c r="HH58" i="1"/>
  <c r="HG59" i="1"/>
  <c r="HH59" i="1"/>
  <c r="HG60" i="1"/>
  <c r="HH60" i="1"/>
  <c r="HG61" i="1"/>
  <c r="HH61" i="1"/>
  <c r="HG62" i="1"/>
  <c r="HH62" i="1"/>
  <c r="HG63" i="1"/>
  <c r="HH63" i="1"/>
  <c r="HG64" i="1"/>
  <c r="HH64" i="1"/>
  <c r="HG65" i="1"/>
  <c r="HH65" i="1"/>
  <c r="HG66" i="1"/>
  <c r="HH66" i="1"/>
  <c r="HG67" i="1"/>
  <c r="HH67" i="1"/>
  <c r="HG68" i="1"/>
  <c r="HH68" i="1"/>
  <c r="HG69" i="1"/>
  <c r="HH69" i="1"/>
  <c r="HG70" i="1"/>
  <c r="HH70" i="1"/>
  <c r="HG71" i="1"/>
  <c r="HH71" i="1"/>
  <c r="HG72" i="1"/>
  <c r="HH72" i="1"/>
  <c r="HG73" i="1"/>
  <c r="HH73" i="1"/>
  <c r="HG74" i="1"/>
  <c r="HH74" i="1"/>
  <c r="HG75" i="1"/>
  <c r="HH75" i="1"/>
  <c r="HG76" i="1"/>
  <c r="HH76" i="1"/>
  <c r="HG77" i="1"/>
  <c r="HH77" i="1"/>
  <c r="HG78" i="1"/>
  <c r="HH78" i="1"/>
  <c r="HG79" i="1"/>
  <c r="HH79" i="1"/>
  <c r="HG80" i="1"/>
  <c r="HH80" i="1"/>
  <c r="HG81" i="1"/>
  <c r="HH81" i="1"/>
  <c r="HG82" i="1"/>
  <c r="HH82" i="1"/>
  <c r="HG83" i="1"/>
  <c r="HH83" i="1"/>
  <c r="HG84" i="1"/>
  <c r="HH84" i="1"/>
  <c r="HG85" i="1"/>
  <c r="HH85" i="1"/>
  <c r="HG86" i="1"/>
  <c r="HH86" i="1"/>
  <c r="HG87" i="1"/>
  <c r="HH87" i="1"/>
  <c r="HG88" i="1"/>
  <c r="HH88" i="1"/>
  <c r="HG89" i="1"/>
  <c r="HH89" i="1"/>
  <c r="HG90" i="1"/>
  <c r="HH90" i="1"/>
  <c r="HG91" i="1"/>
  <c r="HH91" i="1"/>
  <c r="HG92" i="1"/>
  <c r="HH92" i="1"/>
  <c r="HG93" i="1"/>
  <c r="HH93" i="1"/>
  <c r="HG94" i="1"/>
  <c r="HH94" i="1"/>
  <c r="HG95" i="1"/>
  <c r="HH95" i="1"/>
  <c r="BR5" i="1"/>
  <c r="BR90" i="1"/>
  <c r="HG6" i="1"/>
  <c r="A92" i="12"/>
  <c r="A6" i="12"/>
  <c r="EI4" i="1"/>
  <c r="G18" i="6"/>
  <c r="G19" i="6"/>
  <c r="G20" i="6"/>
  <c r="G21" i="6"/>
  <c r="G22" i="6"/>
  <c r="G23" i="6"/>
  <c r="G24" i="6"/>
  <c r="G25" i="6"/>
  <c r="G26" i="6"/>
  <c r="G27" i="6"/>
  <c r="G7" i="6"/>
  <c r="G8" i="6"/>
  <c r="G9" i="6"/>
  <c r="G10" i="6"/>
  <c r="G11" i="6"/>
  <c r="G12" i="6"/>
  <c r="G13" i="6"/>
  <c r="G14" i="6"/>
  <c r="G15" i="6"/>
  <c r="G16" i="6"/>
  <c r="U54" i="6"/>
  <c r="T54" i="6"/>
  <c r="A54" i="12"/>
  <c r="A50" i="12"/>
  <c r="A5" i="12"/>
  <c r="A91" i="12"/>
  <c r="A3" i="12"/>
  <c r="CL4" i="1"/>
  <c r="CL88" i="1"/>
  <c r="GR4" i="1"/>
  <c r="GQ4" i="1"/>
  <c r="GP4" i="1"/>
  <c r="GO4" i="1"/>
  <c r="GO80" i="1"/>
  <c r="GN4" i="1"/>
  <c r="GM4" i="1"/>
  <c r="GM83" i="1"/>
  <c r="GL4" i="1"/>
  <c r="GK4" i="1"/>
  <c r="GJ4" i="1"/>
  <c r="GJ94" i="1"/>
  <c r="GI4" i="1"/>
  <c r="GH4" i="1"/>
  <c r="GH5" i="1"/>
  <c r="A201" i="12"/>
  <c r="GG4" i="1"/>
  <c r="GF4" i="1"/>
  <c r="GE4" i="1"/>
  <c r="GD4" i="1"/>
  <c r="GC4" i="1"/>
  <c r="GC81" i="1"/>
  <c r="GA4" i="1"/>
  <c r="FZ4" i="1"/>
  <c r="FY4" i="1"/>
  <c r="FY93" i="1"/>
  <c r="FX4" i="1"/>
  <c r="FW4" i="1"/>
  <c r="FV4" i="1"/>
  <c r="FU4" i="1"/>
  <c r="FT4" i="1"/>
  <c r="FS4" i="1"/>
  <c r="FR4" i="1"/>
  <c r="FQ4" i="1"/>
  <c r="FP4" i="1"/>
  <c r="FO4" i="1"/>
  <c r="FN4" i="1"/>
  <c r="FM4" i="1"/>
  <c r="FL4" i="1"/>
  <c r="FL89" i="1"/>
  <c r="FK4" i="1"/>
  <c r="FJ4" i="1"/>
  <c r="FI4" i="1"/>
  <c r="FH4" i="1"/>
  <c r="FG4" i="1"/>
  <c r="FG93" i="1"/>
  <c r="FF4" i="1"/>
  <c r="FE4" i="1"/>
  <c r="FD4" i="1"/>
  <c r="FC4" i="1"/>
  <c r="FB4" i="1"/>
  <c r="FA4" i="1"/>
  <c r="EZ4" i="1"/>
  <c r="EY4" i="1"/>
  <c r="EX4" i="1"/>
  <c r="EW4" i="1"/>
  <c r="EW82" i="1"/>
  <c r="EV4" i="1"/>
  <c r="EU4" i="1"/>
  <c r="ET4" i="1"/>
  <c r="ES4" i="1"/>
  <c r="ER4" i="1"/>
  <c r="EP4" i="1"/>
  <c r="EO4" i="1"/>
  <c r="EN4" i="1"/>
  <c r="EN91" i="1"/>
  <c r="EM4" i="1"/>
  <c r="EL4" i="1"/>
  <c r="EJ4" i="1"/>
  <c r="EG4" i="1"/>
  <c r="EF4" i="1"/>
  <c r="EF8" i="1"/>
  <c r="EE4" i="1"/>
  <c r="ED4" i="1"/>
  <c r="EC4" i="1"/>
  <c r="EB4" i="1"/>
  <c r="EA4" i="1"/>
  <c r="DZ4" i="1"/>
  <c r="DY4" i="1"/>
  <c r="DY88" i="1"/>
  <c r="DX4" i="1"/>
  <c r="DW4" i="1"/>
  <c r="DW5" i="1"/>
  <c r="DV4" i="1"/>
  <c r="DV5" i="1"/>
  <c r="A72" i="12"/>
  <c r="DU4" i="1"/>
  <c r="DU82" i="1"/>
  <c r="DT4" i="1"/>
  <c r="DT94" i="1"/>
  <c r="DS4" i="1"/>
  <c r="DR4" i="1"/>
  <c r="DR86" i="1"/>
  <c r="DQ4" i="1"/>
  <c r="DQ94" i="1"/>
  <c r="DP4" i="1"/>
  <c r="DP5" i="1"/>
  <c r="A61" i="12"/>
  <c r="DO4" i="1"/>
  <c r="DO80" i="1"/>
  <c r="DN4" i="1"/>
  <c r="DM4" i="1"/>
  <c r="DM90" i="1"/>
  <c r="DL4" i="1"/>
  <c r="DH4" i="1"/>
  <c r="DH80" i="1"/>
  <c r="DE4" i="1"/>
  <c r="DD4" i="1"/>
  <c r="DD90" i="1"/>
  <c r="DC4" i="1"/>
  <c r="DB4" i="1"/>
  <c r="DB93" i="1"/>
  <c r="DA4" i="1"/>
  <c r="DA89" i="1"/>
  <c r="CZ4" i="1"/>
  <c r="CZ94" i="1"/>
  <c r="CY4" i="1"/>
  <c r="CY86" i="1"/>
  <c r="CX4" i="1"/>
  <c r="CU4" i="1"/>
  <c r="CU86" i="1"/>
  <c r="CT4" i="1"/>
  <c r="CT83" i="1"/>
  <c r="CS4" i="1"/>
  <c r="CS5" i="1"/>
  <c r="CR4" i="1"/>
  <c r="CQ4" i="1"/>
  <c r="CQ89" i="1"/>
  <c r="CP4" i="1"/>
  <c r="CO4" i="1"/>
  <c r="CO91" i="1"/>
  <c r="CN4" i="1"/>
  <c r="CM4" i="1"/>
  <c r="CM90" i="1"/>
  <c r="B163" i="11"/>
  <c r="B164" i="11"/>
  <c r="B165" i="11"/>
  <c r="B166" i="11"/>
  <c r="B167" i="11"/>
  <c r="B168" i="11"/>
  <c r="B169" i="11"/>
  <c r="B170" i="11"/>
  <c r="B171" i="11"/>
  <c r="B172" i="11"/>
  <c r="B173" i="11"/>
  <c r="B174" i="11"/>
  <c r="B175" i="11"/>
  <c r="B176" i="11"/>
  <c r="B177" i="11"/>
  <c r="B178" i="11"/>
  <c r="B179" i="11"/>
  <c r="B180" i="11"/>
  <c r="B73" i="11"/>
  <c r="B74" i="11"/>
  <c r="B75" i="11"/>
  <c r="B76" i="11"/>
  <c r="B77" i="11"/>
  <c r="B78" i="11"/>
  <c r="B79" i="11"/>
  <c r="B80" i="11"/>
  <c r="B81" i="11"/>
  <c r="B82" i="11"/>
  <c r="B83" i="11"/>
  <c r="B84" i="11"/>
  <c r="B85" i="11"/>
  <c r="B86" i="11"/>
  <c r="B87" i="11"/>
  <c r="B88" i="11"/>
  <c r="B89" i="11"/>
  <c r="B90" i="11"/>
  <c r="A110" i="1"/>
  <c r="B110" i="1"/>
  <c r="D110" i="1"/>
  <c r="J110" i="1"/>
  <c r="A111" i="1"/>
  <c r="B111" i="1"/>
  <c r="D111" i="1"/>
  <c r="J111" i="1"/>
  <c r="A112" i="1"/>
  <c r="B112" i="1"/>
  <c r="D112" i="1"/>
  <c r="J112" i="1"/>
  <c r="A113" i="1"/>
  <c r="B113" i="1"/>
  <c r="D113" i="1"/>
  <c r="J113" i="1"/>
  <c r="A114" i="1"/>
  <c r="B114" i="1"/>
  <c r="D114" i="1"/>
  <c r="J114" i="1"/>
  <c r="A115" i="1"/>
  <c r="B115" i="1"/>
  <c r="D115" i="1"/>
  <c r="J115" i="1"/>
  <c r="A116" i="1"/>
  <c r="B116" i="1"/>
  <c r="D116" i="1"/>
  <c r="J116" i="1"/>
  <c r="A117" i="1"/>
  <c r="B117" i="1"/>
  <c r="D117" i="1"/>
  <c r="J117" i="1"/>
  <c r="A118" i="1"/>
  <c r="B118" i="1"/>
  <c r="D118" i="1"/>
  <c r="J118" i="1"/>
  <c r="A119" i="1"/>
  <c r="B119" i="1"/>
  <c r="D119" i="1"/>
  <c r="J119" i="1"/>
  <c r="A120" i="1"/>
  <c r="B120" i="1"/>
  <c r="D120" i="1"/>
  <c r="J120" i="1"/>
  <c r="A121" i="1"/>
  <c r="B121" i="1"/>
  <c r="D121" i="1"/>
  <c r="J121" i="1"/>
  <c r="A122" i="1"/>
  <c r="B122" i="1"/>
  <c r="D122" i="1"/>
  <c r="J122" i="1"/>
  <c r="E163" i="11"/>
  <c r="H163" i="11"/>
  <c r="E164" i="11"/>
  <c r="H164" i="11"/>
  <c r="E165" i="11"/>
  <c r="H165" i="11"/>
  <c r="E166" i="11"/>
  <c r="H166" i="11"/>
  <c r="E167" i="11"/>
  <c r="H167" i="11"/>
  <c r="E168" i="11"/>
  <c r="H168" i="11"/>
  <c r="E169" i="11"/>
  <c r="H169" i="11"/>
  <c r="E170" i="11"/>
  <c r="H170" i="11"/>
  <c r="E171" i="11"/>
  <c r="H171" i="11"/>
  <c r="E172" i="11"/>
  <c r="H172" i="11"/>
  <c r="E173" i="11"/>
  <c r="H173" i="11"/>
  <c r="E174" i="11"/>
  <c r="H174" i="11"/>
  <c r="E175" i="11"/>
  <c r="H175" i="11"/>
  <c r="E176" i="11"/>
  <c r="H176" i="11"/>
  <c r="E177" i="11"/>
  <c r="H177" i="11"/>
  <c r="H73" i="11"/>
  <c r="H74" i="11"/>
  <c r="H75" i="11"/>
  <c r="H76" i="11"/>
  <c r="H77" i="11"/>
  <c r="H78" i="11"/>
  <c r="H79" i="11"/>
  <c r="H80" i="11"/>
  <c r="H81" i="11"/>
  <c r="H82" i="11"/>
  <c r="E83" i="11"/>
  <c r="H83" i="11"/>
  <c r="E84" i="11"/>
  <c r="H84" i="11"/>
  <c r="E85" i="11"/>
  <c r="H85" i="11"/>
  <c r="E86" i="11"/>
  <c r="H86" i="11"/>
  <c r="E87" i="11"/>
  <c r="H87" i="11"/>
  <c r="E90" i="11"/>
  <c r="H90"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92" i="11"/>
  <c r="C3" i="11"/>
  <c r="E3" i="11"/>
  <c r="H3" i="11"/>
  <c r="C4" i="11"/>
  <c r="E4" i="11"/>
  <c r="C5" i="11"/>
  <c r="E5" i="11"/>
  <c r="H5" i="11"/>
  <c r="C6" i="11"/>
  <c r="E6" i="11"/>
  <c r="B6" i="11"/>
  <c r="C7" i="11"/>
  <c r="E7" i="11"/>
  <c r="H7" i="11"/>
  <c r="C8" i="11"/>
  <c r="E8" i="11"/>
  <c r="B8" i="11"/>
  <c r="C9" i="11"/>
  <c r="E9" i="11"/>
  <c r="H9" i="11"/>
  <c r="C10" i="11"/>
  <c r="E10" i="11"/>
  <c r="H10" i="11"/>
  <c r="C11" i="11"/>
  <c r="E11" i="11"/>
  <c r="H11" i="11"/>
  <c r="C12" i="11"/>
  <c r="E12" i="11"/>
  <c r="H12" i="11"/>
  <c r="C13" i="11"/>
  <c r="E13" i="11"/>
  <c r="H13" i="11"/>
  <c r="C14" i="11"/>
  <c r="E14" i="11"/>
  <c r="C15" i="11"/>
  <c r="E15" i="11"/>
  <c r="C16" i="11"/>
  <c r="E16" i="11"/>
  <c r="C17" i="11"/>
  <c r="E17" i="11"/>
  <c r="C18" i="11"/>
  <c r="E18" i="11"/>
  <c r="C19" i="11"/>
  <c r="E19" i="11"/>
  <c r="C20" i="11"/>
  <c r="E20" i="11"/>
  <c r="C21" i="11"/>
  <c r="E21" i="11"/>
  <c r="C22" i="11"/>
  <c r="E22" i="11"/>
  <c r="C23" i="11"/>
  <c r="E23" i="11"/>
  <c r="C24" i="11"/>
  <c r="E24" i="11"/>
  <c r="C25" i="11"/>
  <c r="E25" i="11"/>
  <c r="C26" i="11"/>
  <c r="E26" i="11"/>
  <c r="C27" i="11"/>
  <c r="E27" i="11"/>
  <c r="C28" i="11"/>
  <c r="E28" i="11"/>
  <c r="C29" i="11"/>
  <c r="E29" i="11"/>
  <c r="C30" i="11"/>
  <c r="E30" i="11"/>
  <c r="C31" i="11"/>
  <c r="E31" i="11"/>
  <c r="H31" i="11"/>
  <c r="C32" i="11"/>
  <c r="E32" i="11"/>
  <c r="C33" i="11"/>
  <c r="C34" i="11"/>
  <c r="C35" i="11"/>
  <c r="C36" i="11"/>
  <c r="C37" i="11"/>
  <c r="C38" i="11"/>
  <c r="E38" i="11"/>
  <c r="C39" i="11"/>
  <c r="E39" i="11"/>
  <c r="C40" i="11"/>
  <c r="C41" i="11"/>
  <c r="C42" i="11"/>
  <c r="C43" i="11"/>
  <c r="C44" i="11"/>
  <c r="C45" i="11"/>
  <c r="C46" i="11"/>
  <c r="C47" i="11"/>
  <c r="C48" i="11"/>
  <c r="C49" i="11"/>
  <c r="C50" i="11"/>
  <c r="C51" i="11"/>
  <c r="C52" i="11"/>
  <c r="C53" i="11"/>
  <c r="C54" i="11"/>
  <c r="H54" i="11"/>
  <c r="C55" i="11"/>
  <c r="H55" i="11"/>
  <c r="C56" i="11"/>
  <c r="H56" i="11"/>
  <c r="C57" i="11"/>
  <c r="H57" i="11"/>
  <c r="C58" i="11"/>
  <c r="H58" i="11"/>
  <c r="C59" i="11"/>
  <c r="H59" i="11"/>
  <c r="C60" i="11"/>
  <c r="H60" i="11"/>
  <c r="C61" i="11"/>
  <c r="H61" i="11"/>
  <c r="C62" i="11"/>
  <c r="H62" i="11"/>
  <c r="C63" i="11"/>
  <c r="H63" i="11"/>
  <c r="C64" i="11"/>
  <c r="H64" i="11"/>
  <c r="C65" i="11"/>
  <c r="H65" i="11"/>
  <c r="C66" i="11"/>
  <c r="H66" i="11"/>
  <c r="C67" i="11"/>
  <c r="H67" i="11"/>
  <c r="C68" i="11"/>
  <c r="H68" i="11"/>
  <c r="C69" i="11"/>
  <c r="H69" i="11"/>
  <c r="C70" i="11"/>
  <c r="B70" i="11"/>
  <c r="C71" i="11"/>
  <c r="B71" i="11"/>
  <c r="C72" i="11"/>
  <c r="B72" i="11"/>
  <c r="C73" i="11"/>
  <c r="C74" i="11"/>
  <c r="C75" i="11"/>
  <c r="C76" i="11"/>
  <c r="C77" i="11"/>
  <c r="C78" i="11"/>
  <c r="C79" i="11"/>
  <c r="C80" i="11"/>
  <c r="C81" i="11"/>
  <c r="C82" i="11"/>
  <c r="C83" i="11"/>
  <c r="C84" i="11"/>
  <c r="C85" i="11"/>
  <c r="C86" i="11"/>
  <c r="C87" i="11"/>
  <c r="C88" i="11"/>
  <c r="E88" i="11"/>
  <c r="H88" i="11"/>
  <c r="C89" i="11"/>
  <c r="E89" i="11"/>
  <c r="H89" i="11"/>
  <c r="C90" i="11"/>
  <c r="C91" i="11"/>
  <c r="E91" i="11"/>
  <c r="H91" i="11"/>
  <c r="C2" i="11"/>
  <c r="E2" i="11"/>
  <c r="B2" i="11"/>
  <c r="CD59" i="1"/>
  <c r="E59" i="1"/>
  <c r="E159" i="1"/>
  <c r="E45" i="1"/>
  <c r="CD45" i="1"/>
  <c r="E75" i="1"/>
  <c r="E175" i="1"/>
  <c r="CD75" i="1"/>
  <c r="E76" i="1"/>
  <c r="E176" i="1"/>
  <c r="CD76" i="1"/>
  <c r="E80" i="1"/>
  <c r="E180" i="1"/>
  <c r="CD80" i="1"/>
  <c r="E25" i="1"/>
  <c r="E125" i="1"/>
  <c r="CD25" i="1"/>
  <c r="E69" i="1"/>
  <c r="E169" i="1"/>
  <c r="CD69" i="1"/>
  <c r="L104" i="1"/>
  <c r="M4" i="1"/>
  <c r="M104" i="1"/>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5" i="6"/>
  <c r="D54" i="6"/>
  <c r="D53" i="6"/>
  <c r="D52" i="6"/>
  <c r="D51" i="6"/>
  <c r="D50" i="6"/>
  <c r="D49" i="6"/>
  <c r="D47" i="6"/>
  <c r="D46" i="6"/>
  <c r="D45" i="6"/>
  <c r="D44" i="6"/>
  <c r="D43" i="6"/>
  <c r="D42" i="6"/>
  <c r="D41" i="6"/>
  <c r="D40" i="6"/>
  <c r="D39" i="6"/>
  <c r="D38" i="6"/>
  <c r="D37" i="6"/>
  <c r="D36" i="6"/>
  <c r="D35" i="6"/>
  <c r="D34" i="6"/>
  <c r="D33" i="6"/>
  <c r="D32" i="6"/>
  <c r="D31" i="6"/>
  <c r="D30" i="6"/>
  <c r="D29" i="6"/>
  <c r="D28" i="6"/>
  <c r="D27" i="6"/>
  <c r="D26" i="6"/>
  <c r="D25" i="6"/>
  <c r="D23" i="6"/>
  <c r="D22" i="6"/>
  <c r="D21" i="6"/>
  <c r="D20" i="6"/>
  <c r="D19" i="6"/>
  <c r="D18" i="6"/>
  <c r="D17" i="6"/>
  <c r="D16" i="6"/>
  <c r="D15" i="6"/>
  <c r="D14" i="6"/>
  <c r="D13" i="6"/>
  <c r="D12" i="6"/>
  <c r="D11" i="6"/>
  <c r="D10" i="6"/>
  <c r="D9" i="6"/>
  <c r="D8" i="6"/>
  <c r="D7" i="6"/>
  <c r="D6" i="6"/>
  <c r="CK5" i="1"/>
  <c r="CJ5" i="1"/>
  <c r="CI5" i="1"/>
  <c r="CH5" i="1"/>
  <c r="CG5" i="1"/>
  <c r="CF5" i="1"/>
  <c r="D29" i="2"/>
  <c r="A12" i="2"/>
  <c r="A37" i="2"/>
  <c r="A34" i="2"/>
  <c r="A18" i="2"/>
  <c r="D28" i="2"/>
  <c r="D27" i="2"/>
  <c r="D24" i="2"/>
  <c r="A23" i="3"/>
  <c r="A69" i="3"/>
  <c r="D8" i="2"/>
  <c r="A7" i="3"/>
  <c r="A53" i="3"/>
  <c r="D11" i="2"/>
  <c r="A10" i="3"/>
  <c r="A56" i="3"/>
  <c r="A38" i="2"/>
  <c r="A11" i="2"/>
  <c r="A10" i="2"/>
  <c r="A3" i="2"/>
  <c r="D5" i="2"/>
  <c r="D23" i="2"/>
  <c r="A22" i="3"/>
  <c r="A68" i="3"/>
  <c r="D22" i="2"/>
  <c r="A21" i="3"/>
  <c r="A67" i="3"/>
  <c r="A5" i="2"/>
  <c r="A4" i="2"/>
  <c r="D20" i="2"/>
  <c r="A19" i="3"/>
  <c r="A65" i="3"/>
  <c r="D18" i="2"/>
  <c r="A17" i="3"/>
  <c r="A63" i="3"/>
  <c r="D17" i="2"/>
  <c r="A16" i="3"/>
  <c r="A62" i="3"/>
  <c r="D13" i="2"/>
  <c r="A12" i="3"/>
  <c r="A58" i="3"/>
  <c r="D14" i="2"/>
  <c r="A13" i="3"/>
  <c r="A59" i="3"/>
  <c r="D12" i="2"/>
  <c r="A11" i="3"/>
  <c r="A57" i="3"/>
  <c r="D10" i="2"/>
  <c r="A9" i="3"/>
  <c r="A55" i="3"/>
  <c r="D7" i="2"/>
  <c r="A6" i="3"/>
  <c r="A52" i="3"/>
  <c r="A20" i="2"/>
  <c r="A36" i="2"/>
  <c r="A28" i="2"/>
  <c r="A30" i="2"/>
  <c r="A32" i="2"/>
  <c r="A33" i="2"/>
  <c r="A9" i="2"/>
  <c r="A15" i="2"/>
  <c r="A17" i="2"/>
  <c r="CD6" i="1"/>
  <c r="CD7" i="1"/>
  <c r="CD8" i="1"/>
  <c r="CD9" i="1"/>
  <c r="CD10" i="1"/>
  <c r="CD11" i="1"/>
  <c r="CD12" i="1"/>
  <c r="CD13" i="1"/>
  <c r="CD14" i="1"/>
  <c r="CD15" i="1"/>
  <c r="CD16" i="1"/>
  <c r="CD17" i="1"/>
  <c r="CD18" i="1"/>
  <c r="CD19" i="1"/>
  <c r="CD20" i="1"/>
  <c r="CD21" i="1"/>
  <c r="CD22" i="1"/>
  <c r="CD23" i="1"/>
  <c r="CD24" i="1"/>
  <c r="CD26" i="1"/>
  <c r="CD27" i="1"/>
  <c r="CD28" i="1"/>
  <c r="CD29" i="1"/>
  <c r="CD33" i="1"/>
  <c r="CD34" i="1"/>
  <c r="CD35" i="1"/>
  <c r="CD36" i="1"/>
  <c r="CD37" i="1"/>
  <c r="CD38" i="1"/>
  <c r="CD39" i="1"/>
  <c r="CD40" i="1"/>
  <c r="CD41" i="1"/>
  <c r="CD42" i="1"/>
  <c r="CD43" i="1"/>
  <c r="CD44" i="1"/>
  <c r="CD46" i="1"/>
  <c r="CD47" i="1"/>
  <c r="CD48" i="1"/>
  <c r="CD49" i="1"/>
  <c r="CD50" i="1"/>
  <c r="CD51" i="1"/>
  <c r="CD52" i="1"/>
  <c r="CD53" i="1"/>
  <c r="CD54" i="1"/>
  <c r="CD55" i="1"/>
  <c r="CD56" i="1"/>
  <c r="CD57" i="1"/>
  <c r="CD58" i="1"/>
  <c r="CD60" i="1"/>
  <c r="CD61" i="1"/>
  <c r="CD62" i="1"/>
  <c r="CD63" i="1"/>
  <c r="CD64" i="1"/>
  <c r="CD65" i="1"/>
  <c r="CD66" i="1"/>
  <c r="CD67" i="1"/>
  <c r="CD68" i="1"/>
  <c r="CD70" i="1"/>
  <c r="CD71" i="1"/>
  <c r="CD72" i="1"/>
  <c r="CD73" i="1"/>
  <c r="CD74" i="1"/>
  <c r="CD77" i="1"/>
  <c r="CD78" i="1"/>
  <c r="CD79" i="1"/>
  <c r="CD81" i="1"/>
  <c r="CD82" i="1"/>
  <c r="CD83" i="1"/>
  <c r="CD84" i="1"/>
  <c r="CD85" i="1"/>
  <c r="CD86" i="1"/>
  <c r="CD87" i="1"/>
  <c r="CD88" i="1"/>
  <c r="CD89" i="1"/>
  <c r="CD90" i="1"/>
  <c r="CD91" i="1"/>
  <c r="CD92" i="1"/>
  <c r="CD93" i="1"/>
  <c r="CD94" i="1"/>
  <c r="CD95" i="1"/>
  <c r="B53" i="3"/>
  <c r="A54" i="3"/>
  <c r="B8" i="3"/>
  <c r="B54" i="3"/>
  <c r="B55" i="3"/>
  <c r="B56" i="3"/>
  <c r="B57" i="3"/>
  <c r="B58" i="3"/>
  <c r="B59" i="3"/>
  <c r="A14" i="3"/>
  <c r="A60" i="3"/>
  <c r="B14" i="3"/>
  <c r="A15" i="3"/>
  <c r="A61" i="3"/>
  <c r="B62" i="3"/>
  <c r="B63" i="3"/>
  <c r="A18" i="3"/>
  <c r="A64" i="3"/>
  <c r="B65" i="3"/>
  <c r="A20" i="3"/>
  <c r="A66" i="3"/>
  <c r="B67" i="3"/>
  <c r="B68" i="3"/>
  <c r="B69" i="3"/>
  <c r="A24" i="3"/>
  <c r="A70" i="3"/>
  <c r="B52" i="3"/>
  <c r="A4" i="3"/>
  <c r="A48" i="3"/>
  <c r="A51" i="3"/>
  <c r="B51" i="3"/>
  <c r="C51" i="3"/>
  <c r="D51" i="3"/>
  <c r="E51" i="3"/>
  <c r="F50" i="3"/>
  <c r="A50" i="3"/>
  <c r="L105" i="1"/>
  <c r="M105" i="1"/>
  <c r="E72" i="1"/>
  <c r="E172" i="1"/>
  <c r="E73" i="1"/>
  <c r="E173" i="1"/>
  <c r="E74" i="1"/>
  <c r="E174" i="1"/>
  <c r="E77" i="1"/>
  <c r="E177" i="1"/>
  <c r="E78" i="1"/>
  <c r="E178" i="1"/>
  <c r="E79" i="1"/>
  <c r="E179" i="1"/>
  <c r="E81" i="1"/>
  <c r="E181" i="1"/>
  <c r="E82" i="1"/>
  <c r="E182" i="1"/>
  <c r="E83" i="1"/>
  <c r="E183" i="1"/>
  <c r="E84" i="1"/>
  <c r="E184" i="1"/>
  <c r="E85" i="1"/>
  <c r="E185" i="1"/>
  <c r="E86" i="1"/>
  <c r="E186" i="1"/>
  <c r="E87" i="1"/>
  <c r="E187" i="1"/>
  <c r="E88" i="1"/>
  <c r="E188" i="1"/>
  <c r="E89" i="1"/>
  <c r="E189" i="1"/>
  <c r="E90" i="1"/>
  <c r="E190" i="1"/>
  <c r="E91" i="1"/>
  <c r="E191" i="1"/>
  <c r="E92" i="1"/>
  <c r="E192" i="1"/>
  <c r="E93" i="1"/>
  <c r="E193" i="1"/>
  <c r="E94" i="1"/>
  <c r="F90" i="11"/>
  <c r="E95" i="1"/>
  <c r="E195" i="1"/>
  <c r="B196" i="1"/>
  <c r="C196" i="1"/>
  <c r="D196" i="1"/>
  <c r="E196" i="1"/>
  <c r="F196" i="1"/>
  <c r="G196" i="1"/>
  <c r="H196" i="1"/>
  <c r="I196" i="1"/>
  <c r="E62" i="1"/>
  <c r="E162" i="1"/>
  <c r="E63" i="1"/>
  <c r="E163" i="1"/>
  <c r="E64" i="1"/>
  <c r="E164" i="1"/>
  <c r="E65" i="1"/>
  <c r="E165" i="1"/>
  <c r="E66" i="1"/>
  <c r="E166" i="1"/>
  <c r="E68" i="1"/>
  <c r="E168" i="1"/>
  <c r="E70" i="1"/>
  <c r="E170" i="1"/>
  <c r="E71" i="1"/>
  <c r="E171" i="1"/>
  <c r="E50" i="1"/>
  <c r="E150" i="1"/>
  <c r="E51" i="1"/>
  <c r="E151" i="1"/>
  <c r="E52" i="1"/>
  <c r="E152" i="1"/>
  <c r="E53" i="1"/>
  <c r="E153" i="1"/>
  <c r="E54" i="1"/>
  <c r="E154" i="1"/>
  <c r="E55" i="1"/>
  <c r="E155" i="1"/>
  <c r="E56" i="1"/>
  <c r="E156" i="1"/>
  <c r="E57" i="1"/>
  <c r="E157" i="1"/>
  <c r="E58" i="1"/>
  <c r="E158" i="1"/>
  <c r="E60" i="1"/>
  <c r="E160" i="1"/>
  <c r="E61" i="1"/>
  <c r="E161" i="1"/>
  <c r="B103" i="1"/>
  <c r="D103" i="1"/>
  <c r="E103" i="1"/>
  <c r="F103" i="1"/>
  <c r="G103" i="1"/>
  <c r="H103" i="1"/>
  <c r="I103" i="1"/>
  <c r="J103" i="1"/>
  <c r="K103" i="1"/>
  <c r="L103" i="1"/>
  <c r="M103" i="1"/>
  <c r="A104" i="1"/>
  <c r="B104" i="1"/>
  <c r="D104" i="1"/>
  <c r="F104" i="1"/>
  <c r="G104" i="1"/>
  <c r="I104" i="1"/>
  <c r="J104" i="1"/>
  <c r="K104" i="1"/>
  <c r="A105" i="1"/>
  <c r="B105" i="1"/>
  <c r="C105" i="1"/>
  <c r="D105" i="1"/>
  <c r="E105" i="1"/>
  <c r="F105" i="1"/>
  <c r="G105" i="1"/>
  <c r="H105" i="1"/>
  <c r="I105" i="1"/>
  <c r="J105" i="1"/>
  <c r="K105" i="1"/>
  <c r="A106" i="1"/>
  <c r="D106" i="1"/>
  <c r="E6" i="1"/>
  <c r="E106" i="1"/>
  <c r="J106" i="1"/>
  <c r="A107" i="1"/>
  <c r="D107" i="1"/>
  <c r="E7" i="1"/>
  <c r="J107" i="1"/>
  <c r="A108" i="1"/>
  <c r="B108" i="1"/>
  <c r="D108" i="1"/>
  <c r="E8" i="1"/>
  <c r="F4" i="11"/>
  <c r="J108" i="1"/>
  <c r="A109" i="1"/>
  <c r="B109" i="1"/>
  <c r="D109" i="1"/>
  <c r="E9" i="1"/>
  <c r="J109" i="1"/>
  <c r="E10" i="1"/>
  <c r="E11" i="1"/>
  <c r="E111" i="1"/>
  <c r="E12" i="1"/>
  <c r="E13" i="1"/>
  <c r="E113" i="1"/>
  <c r="E14" i="1"/>
  <c r="E114" i="1"/>
  <c r="E15" i="1"/>
  <c r="E115" i="1"/>
  <c r="E16" i="1"/>
  <c r="F12" i="11"/>
  <c r="E17" i="1"/>
  <c r="E117" i="1"/>
  <c r="E18" i="1"/>
  <c r="E118" i="1"/>
  <c r="E19" i="1"/>
  <c r="E119" i="1"/>
  <c r="E20" i="1"/>
  <c r="E120" i="1"/>
  <c r="E21" i="1"/>
  <c r="E121" i="1"/>
  <c r="E22" i="1"/>
  <c r="F18" i="11"/>
  <c r="E23" i="1"/>
  <c r="E123" i="1"/>
  <c r="E24" i="1"/>
  <c r="E124" i="1"/>
  <c r="E26" i="1"/>
  <c r="E126" i="1"/>
  <c r="E27" i="1"/>
  <c r="E127" i="1"/>
  <c r="E28" i="1"/>
  <c r="E128" i="1"/>
  <c r="E29" i="1"/>
  <c r="E129" i="1"/>
  <c r="E30" i="1"/>
  <c r="E130" i="1"/>
  <c r="E31" i="1"/>
  <c r="E131" i="1"/>
  <c r="E32" i="1"/>
  <c r="E132" i="1"/>
  <c r="E33" i="1"/>
  <c r="E133" i="1"/>
  <c r="E34" i="1"/>
  <c r="E134" i="1"/>
  <c r="E35" i="1"/>
  <c r="E135" i="1"/>
  <c r="E36" i="1"/>
  <c r="E136" i="1"/>
  <c r="E37" i="1"/>
  <c r="E137" i="1"/>
  <c r="E38" i="1"/>
  <c r="E138" i="1"/>
  <c r="E39" i="1"/>
  <c r="E139" i="1"/>
  <c r="E40" i="1"/>
  <c r="E140" i="1"/>
  <c r="E41" i="1"/>
  <c r="E141" i="1"/>
  <c r="E42" i="1"/>
  <c r="E142" i="1"/>
  <c r="E43" i="1"/>
  <c r="E143" i="1"/>
  <c r="E44" i="1"/>
  <c r="E144" i="1"/>
  <c r="E46" i="1"/>
  <c r="E146" i="1"/>
  <c r="E47" i="1"/>
  <c r="E147" i="1"/>
  <c r="E48" i="1"/>
  <c r="E148" i="1"/>
  <c r="E49" i="1"/>
  <c r="B102" i="1"/>
  <c r="D102" i="1"/>
  <c r="E102" i="1"/>
  <c r="I102" i="1"/>
  <c r="J102" i="1"/>
  <c r="K102" i="1"/>
  <c r="L102" i="1"/>
  <c r="M102" i="1"/>
  <c r="BH5" i="1"/>
  <c r="BH81" i="1"/>
  <c r="L95" i="7"/>
  <c r="M95" i="7"/>
  <c r="J95" i="7"/>
  <c r="A3" i="4"/>
  <c r="A2" i="4"/>
  <c r="D5" i="6"/>
  <c r="W15" i="6"/>
  <c r="X15" i="6"/>
  <c r="Y15" i="6"/>
  <c r="W16" i="6"/>
  <c r="X16" i="6"/>
  <c r="Y16" i="6"/>
  <c r="W17" i="6"/>
  <c r="X17" i="6"/>
  <c r="Y17" i="6"/>
  <c r="W18" i="6"/>
  <c r="X18" i="6"/>
  <c r="Y18" i="6"/>
  <c r="W19" i="6"/>
  <c r="X19" i="6"/>
  <c r="Y19" i="6"/>
  <c r="W20" i="6"/>
  <c r="X20" i="6"/>
  <c r="Y20" i="6"/>
  <c r="W21" i="6"/>
  <c r="X21" i="6"/>
  <c r="Y21" i="6"/>
  <c r="W22" i="6"/>
  <c r="X22" i="6"/>
  <c r="Y22" i="6"/>
  <c r="W23" i="6"/>
  <c r="X23" i="6"/>
  <c r="Y23" i="6"/>
  <c r="W24" i="6"/>
  <c r="X24" i="6"/>
  <c r="Y24" i="6"/>
  <c r="W25" i="6"/>
  <c r="X25" i="6"/>
  <c r="Y25" i="6"/>
  <c r="W26" i="6"/>
  <c r="X26" i="6"/>
  <c r="Y26" i="6"/>
  <c r="W27" i="6"/>
  <c r="X27" i="6"/>
  <c r="Y27" i="6"/>
  <c r="W28" i="6"/>
  <c r="X28" i="6"/>
  <c r="Y28" i="6"/>
  <c r="W29" i="6"/>
  <c r="X29" i="6"/>
  <c r="Y29" i="6"/>
  <c r="W30" i="6"/>
  <c r="X30" i="6"/>
  <c r="Y30" i="6"/>
  <c r="W31" i="6"/>
  <c r="X31" i="6"/>
  <c r="Y31" i="6"/>
  <c r="W32" i="6"/>
  <c r="X32" i="6"/>
  <c r="Y32" i="6"/>
  <c r="W33" i="6"/>
  <c r="X33" i="6"/>
  <c r="Y33" i="6"/>
  <c r="W34" i="6"/>
  <c r="X34" i="6"/>
  <c r="Y34" i="6"/>
  <c r="W35" i="6"/>
  <c r="X35" i="6"/>
  <c r="Y35" i="6"/>
  <c r="W36" i="6"/>
  <c r="X36" i="6"/>
  <c r="Y36" i="6"/>
  <c r="W37" i="6"/>
  <c r="X37" i="6"/>
  <c r="Y37" i="6"/>
  <c r="W38" i="6"/>
  <c r="X38" i="6"/>
  <c r="Y38" i="6"/>
  <c r="W39" i="6"/>
  <c r="X39" i="6"/>
  <c r="Y39" i="6"/>
  <c r="W40" i="6"/>
  <c r="X40" i="6"/>
  <c r="Y40" i="6"/>
  <c r="W41" i="6"/>
  <c r="X41" i="6"/>
  <c r="Y41" i="6"/>
  <c r="W42" i="6"/>
  <c r="X42" i="6"/>
  <c r="Y42" i="6"/>
  <c r="W43" i="6"/>
  <c r="X43" i="6"/>
  <c r="Y43" i="6"/>
  <c r="W44" i="6"/>
  <c r="X44" i="6"/>
  <c r="Y44" i="6"/>
  <c r="W45" i="6"/>
  <c r="X45" i="6"/>
  <c r="Y45" i="6"/>
  <c r="W46" i="6"/>
  <c r="X46" i="6"/>
  <c r="Y46" i="6"/>
  <c r="W47" i="6"/>
  <c r="X47" i="6"/>
  <c r="Y47" i="6"/>
  <c r="X48" i="6"/>
  <c r="Y48" i="6"/>
  <c r="X49" i="6"/>
  <c r="Y49" i="6"/>
  <c r="X50" i="6"/>
  <c r="Y50" i="6"/>
  <c r="X51" i="6"/>
  <c r="Y51" i="6"/>
  <c r="X52" i="6"/>
  <c r="Y52" i="6"/>
  <c r="W53" i="6"/>
  <c r="Y53" i="6"/>
  <c r="W54" i="6"/>
  <c r="X54" i="6"/>
  <c r="Y54" i="6"/>
  <c r="W55" i="6"/>
  <c r="Y55" i="6"/>
  <c r="X14" i="6"/>
  <c r="Y14" i="6"/>
  <c r="W14" i="6"/>
  <c r="X4" i="6"/>
  <c r="Y4" i="6"/>
  <c r="W4" i="6"/>
  <c r="W13" i="6"/>
  <c r="X13" i="6"/>
  <c r="Y13" i="6"/>
  <c r="T5" i="6"/>
  <c r="U5" i="6"/>
  <c r="V5" i="6"/>
  <c r="T6" i="6"/>
  <c r="U6" i="6"/>
  <c r="V6" i="6"/>
  <c r="T7" i="6"/>
  <c r="U7" i="6"/>
  <c r="V7" i="6"/>
  <c r="T8" i="6"/>
  <c r="U8" i="6"/>
  <c r="V8" i="6"/>
  <c r="T9" i="6"/>
  <c r="U9" i="6"/>
  <c r="V9" i="6"/>
  <c r="T10" i="6"/>
  <c r="U10" i="6"/>
  <c r="V10" i="6"/>
  <c r="T11" i="6"/>
  <c r="U11" i="6"/>
  <c r="V11" i="6"/>
  <c r="T12" i="6"/>
  <c r="U12" i="6"/>
  <c r="V12" i="6"/>
  <c r="T13" i="6"/>
  <c r="U13" i="6"/>
  <c r="V13" i="6"/>
  <c r="T14" i="6"/>
  <c r="U14" i="6"/>
  <c r="V14" i="6"/>
  <c r="T17" i="6"/>
  <c r="U17" i="6"/>
  <c r="V17" i="6"/>
  <c r="T18" i="6"/>
  <c r="U18" i="6"/>
  <c r="V18" i="6"/>
  <c r="T19" i="6"/>
  <c r="U19" i="6"/>
  <c r="V19" i="6"/>
  <c r="T20" i="6"/>
  <c r="U20" i="6"/>
  <c r="V20" i="6"/>
  <c r="T21" i="6"/>
  <c r="U21" i="6"/>
  <c r="V21" i="6"/>
  <c r="T22" i="6"/>
  <c r="U22" i="6"/>
  <c r="V22" i="6"/>
  <c r="T23" i="6"/>
  <c r="U23" i="6"/>
  <c r="V23" i="6"/>
  <c r="T24" i="6"/>
  <c r="U24" i="6"/>
  <c r="V24" i="6"/>
  <c r="T27" i="6"/>
  <c r="U27" i="6"/>
  <c r="V27" i="6"/>
  <c r="T31" i="6"/>
  <c r="U31" i="6"/>
  <c r="V31" i="6"/>
  <c r="T32" i="6"/>
  <c r="U32" i="6"/>
  <c r="V32" i="6"/>
  <c r="T33" i="6"/>
  <c r="U33" i="6"/>
  <c r="V33" i="6"/>
  <c r="T34" i="6"/>
  <c r="U34" i="6"/>
  <c r="V34" i="6"/>
  <c r="T35" i="6"/>
  <c r="U35" i="6"/>
  <c r="V35" i="6"/>
  <c r="T36" i="6"/>
  <c r="U36" i="6"/>
  <c r="V36" i="6"/>
  <c r="T37" i="6"/>
  <c r="U37" i="6"/>
  <c r="V37" i="6"/>
  <c r="T38" i="6"/>
  <c r="U38" i="6"/>
  <c r="V38" i="6"/>
  <c r="T39" i="6"/>
  <c r="U39" i="6"/>
  <c r="V39" i="6"/>
  <c r="T40" i="6"/>
  <c r="U40" i="6"/>
  <c r="V40" i="6"/>
  <c r="T41" i="6"/>
  <c r="U41" i="6"/>
  <c r="V41" i="6"/>
  <c r="T42" i="6"/>
  <c r="U42" i="6"/>
  <c r="V42" i="6"/>
  <c r="T43" i="6"/>
  <c r="U43" i="6"/>
  <c r="V43" i="6"/>
  <c r="T44" i="6"/>
  <c r="U44" i="6"/>
  <c r="V44" i="6"/>
  <c r="T45" i="6"/>
  <c r="U45" i="6"/>
  <c r="V45" i="6"/>
  <c r="T46" i="6"/>
  <c r="U46" i="6"/>
  <c r="V46" i="6"/>
  <c r="T47" i="6"/>
  <c r="U47" i="6"/>
  <c r="V47" i="6"/>
  <c r="T48" i="6"/>
  <c r="U48" i="6"/>
  <c r="V48" i="6"/>
  <c r="T49" i="6"/>
  <c r="U49" i="6"/>
  <c r="V49" i="6"/>
  <c r="T50" i="6"/>
  <c r="U50" i="6"/>
  <c r="V50" i="6"/>
  <c r="T51" i="6"/>
  <c r="U51" i="6"/>
  <c r="V51" i="6"/>
  <c r="T52" i="6"/>
  <c r="U52" i="6"/>
  <c r="V52" i="6"/>
  <c r="T53" i="6"/>
  <c r="U53" i="6"/>
  <c r="V53" i="6"/>
  <c r="T55" i="6"/>
  <c r="U55" i="6"/>
  <c r="V55" i="6"/>
  <c r="T56" i="6"/>
  <c r="U56" i="6"/>
  <c r="V56" i="6"/>
  <c r="T57" i="6"/>
  <c r="U57" i="6"/>
  <c r="V57" i="6"/>
  <c r="T58" i="6"/>
  <c r="U58" i="6"/>
  <c r="V58" i="6"/>
  <c r="T59" i="6"/>
  <c r="U59" i="6"/>
  <c r="V59" i="6"/>
  <c r="T60" i="6"/>
  <c r="U60" i="6"/>
  <c r="V60" i="6"/>
  <c r="T61" i="6"/>
  <c r="U61" i="6"/>
  <c r="V61" i="6"/>
  <c r="T63" i="6"/>
  <c r="U63" i="6"/>
  <c r="V63" i="6"/>
  <c r="T64" i="6"/>
  <c r="U64" i="6"/>
  <c r="V64" i="6"/>
  <c r="T65" i="6"/>
  <c r="U65" i="6"/>
  <c r="V65" i="6"/>
  <c r="W5" i="6"/>
  <c r="X5" i="6"/>
  <c r="Y5" i="6"/>
  <c r="W6" i="6"/>
  <c r="X6" i="6"/>
  <c r="Y6" i="6"/>
  <c r="W7" i="6"/>
  <c r="X7" i="6"/>
  <c r="Y7" i="6"/>
  <c r="W8" i="6"/>
  <c r="X8" i="6"/>
  <c r="Y8" i="6"/>
  <c r="W9" i="6"/>
  <c r="X9" i="6"/>
  <c r="Y9" i="6"/>
  <c r="W10" i="6"/>
  <c r="X10" i="6"/>
  <c r="Y10" i="6"/>
  <c r="W11" i="6"/>
  <c r="X11" i="6"/>
  <c r="Y11" i="6"/>
  <c r="W12" i="6"/>
  <c r="X12" i="6"/>
  <c r="Y12" i="6"/>
  <c r="U4" i="6"/>
  <c r="V4" i="6"/>
  <c r="T4" i="6"/>
  <c r="E5" i="6"/>
  <c r="GS4" i="1"/>
  <c r="GS90" i="1"/>
  <c r="FX5" i="1"/>
  <c r="A180" i="12"/>
  <c r="EH5" i="1"/>
  <c r="A97" i="12"/>
  <c r="F72" i="11"/>
  <c r="B9" i="11"/>
  <c r="B7" i="11"/>
  <c r="B5" i="11"/>
  <c r="B3" i="11"/>
  <c r="B66" i="11"/>
  <c r="B62" i="11"/>
  <c r="B60" i="11"/>
  <c r="B58" i="11"/>
  <c r="B56" i="11"/>
  <c r="B54" i="11"/>
  <c r="B52" i="11"/>
  <c r="B50" i="11"/>
  <c r="B48" i="11"/>
  <c r="B46" i="11"/>
  <c r="B44" i="11"/>
  <c r="B42" i="11"/>
  <c r="B40" i="11"/>
  <c r="B38" i="11"/>
  <c r="B36" i="11"/>
  <c r="B34" i="11"/>
  <c r="B32" i="11"/>
  <c r="B30" i="11"/>
  <c r="B28" i="11"/>
  <c r="B26" i="11"/>
  <c r="B24" i="11"/>
  <c r="B22" i="11"/>
  <c r="B20" i="11"/>
  <c r="B18" i="11"/>
  <c r="B16" i="11"/>
  <c r="B14" i="11"/>
  <c r="B12" i="11"/>
  <c r="B10" i="11"/>
  <c r="B4" i="11"/>
  <c r="B91" i="11"/>
  <c r="B69" i="11"/>
  <c r="B67" i="11"/>
  <c r="B65" i="11"/>
  <c r="B63" i="11"/>
  <c r="B61" i="11"/>
  <c r="B59" i="11"/>
  <c r="B57" i="11"/>
  <c r="B55" i="11"/>
  <c r="B53" i="11"/>
  <c r="B51" i="11"/>
  <c r="B49" i="11"/>
  <c r="B47" i="11"/>
  <c r="B45" i="11"/>
  <c r="B43" i="11"/>
  <c r="B41" i="11"/>
  <c r="B39" i="11"/>
  <c r="B37" i="11"/>
  <c r="B35" i="11"/>
  <c r="B33" i="11"/>
  <c r="B31" i="11"/>
  <c r="B29" i="11"/>
  <c r="B27" i="11"/>
  <c r="B25" i="11"/>
  <c r="B23" i="11"/>
  <c r="B21" i="11"/>
  <c r="B19" i="11"/>
  <c r="B17" i="11"/>
  <c r="B15" i="11"/>
  <c r="B13" i="11"/>
  <c r="B11" i="11"/>
  <c r="B181" i="11"/>
  <c r="H30" i="11"/>
  <c r="H29" i="11"/>
  <c r="H25" i="11"/>
  <c r="H24" i="11"/>
  <c r="H23" i="11"/>
  <c r="H22" i="11"/>
  <c r="H21" i="11"/>
  <c r="H20" i="11"/>
  <c r="H19" i="11"/>
  <c r="H18" i="11"/>
  <c r="H17" i="11"/>
  <c r="H16" i="11"/>
  <c r="H15" i="11"/>
  <c r="H14" i="11"/>
  <c r="H53" i="11"/>
  <c r="H52" i="11"/>
  <c r="H51" i="11"/>
  <c r="H50" i="11"/>
  <c r="H49" i="11"/>
  <c r="H48" i="11"/>
  <c r="H47" i="11"/>
  <c r="H46" i="11"/>
  <c r="H45" i="11"/>
  <c r="H44" i="11"/>
  <c r="H43" i="11"/>
  <c r="H42" i="11"/>
  <c r="H41" i="11"/>
  <c r="H40" i="11"/>
  <c r="H39" i="11"/>
  <c r="H38" i="11"/>
  <c r="H37" i="11"/>
  <c r="H36" i="11"/>
  <c r="H35" i="11"/>
  <c r="H34" i="11"/>
  <c r="H33" i="11"/>
  <c r="H32" i="11"/>
  <c r="W48" i="6"/>
  <c r="W49" i="6"/>
  <c r="I128" i="12"/>
  <c r="W50" i="6"/>
  <c r="W51" i="6"/>
  <c r="W52" i="6"/>
  <c r="E67" i="1"/>
  <c r="E167" i="1"/>
  <c r="I127" i="12"/>
  <c r="B64" i="11"/>
  <c r="B68" i="11"/>
  <c r="G74" i="11"/>
  <c r="R16" i="1"/>
  <c r="S16" i="1"/>
  <c r="N16" i="1"/>
  <c r="F116" i="1"/>
  <c r="R44" i="1"/>
  <c r="P44" i="1"/>
  <c r="N44" i="1"/>
  <c r="P34" i="1"/>
  <c r="FK34" i="1"/>
  <c r="G32" i="11"/>
  <c r="G34" i="11"/>
  <c r="R58" i="1"/>
  <c r="S58" i="1"/>
  <c r="N58" i="1"/>
  <c r="R51" i="1"/>
  <c r="S51" i="1"/>
  <c r="N51" i="1"/>
  <c r="R42" i="1"/>
  <c r="R15" i="1"/>
  <c r="G80" i="11"/>
  <c r="E10" i="3"/>
  <c r="E56" i="3"/>
  <c r="E7" i="3"/>
  <c r="E53" i="3"/>
  <c r="P75" i="1"/>
  <c r="S75" i="1"/>
  <c r="N75" i="1"/>
  <c r="G90" i="11"/>
  <c r="F120" i="1"/>
  <c r="G67" i="11"/>
  <c r="G72" i="11"/>
  <c r="G88" i="11"/>
  <c r="G51" i="11"/>
  <c r="F118" i="1"/>
  <c r="G10" i="11"/>
  <c r="F108" i="1"/>
  <c r="E23" i="3"/>
  <c r="E69" i="3"/>
  <c r="E22" i="3"/>
  <c r="E68" i="3"/>
  <c r="E21" i="3"/>
  <c r="E67" i="3"/>
  <c r="E19" i="3"/>
  <c r="E65" i="3"/>
  <c r="E16" i="3"/>
  <c r="E62" i="3"/>
  <c r="S52" i="1"/>
  <c r="N52" i="1"/>
  <c r="DX52" i="1"/>
  <c r="R6" i="1"/>
  <c r="P6" i="1"/>
  <c r="E11" i="3"/>
  <c r="E57" i="3"/>
  <c r="G3" i="11"/>
  <c r="P59" i="1"/>
  <c r="G42" i="11"/>
  <c r="P60" i="1"/>
  <c r="G56" i="11"/>
  <c r="R48" i="1"/>
  <c r="S48" i="1"/>
  <c r="N48" i="1"/>
  <c r="R49" i="1"/>
  <c r="S49" i="1"/>
  <c r="P49" i="1"/>
  <c r="R12" i="1"/>
  <c r="F112" i="1"/>
  <c r="N68" i="1"/>
  <c r="G64" i="11"/>
  <c r="R47" i="1"/>
  <c r="S47" i="1"/>
  <c r="N47" i="1"/>
  <c r="BD47" i="1"/>
  <c r="E181" i="11"/>
  <c r="H181" i="11"/>
  <c r="F76" i="11"/>
  <c r="E92" i="11"/>
  <c r="H92" i="11"/>
  <c r="G106" i="1"/>
  <c r="HH6" i="1"/>
  <c r="AZ95" i="1"/>
  <c r="Z95" i="1"/>
  <c r="AE95" i="1"/>
  <c r="AA95" i="1"/>
  <c r="AK95" i="1"/>
  <c r="W95" i="1"/>
  <c r="GL95" i="1"/>
  <c r="AC95" i="1"/>
  <c r="BA95" i="1"/>
  <c r="BE95" i="1"/>
  <c r="CE95" i="1"/>
  <c r="V95" i="1"/>
  <c r="AG95" i="1"/>
  <c r="BG95" i="1"/>
  <c r="X95" i="1"/>
  <c r="AI95" i="1"/>
  <c r="FS95" i="1"/>
  <c r="AU95" i="1"/>
  <c r="BC95" i="1"/>
  <c r="EZ95" i="1"/>
  <c r="AX95" i="1"/>
  <c r="AH95" i="1"/>
  <c r="AV95" i="1"/>
  <c r="CO95" i="1"/>
  <c r="GN95" i="1"/>
  <c r="DP95" i="1"/>
  <c r="BD95" i="1"/>
  <c r="AB95" i="1"/>
  <c r="FJ95" i="1"/>
  <c r="Y95" i="1"/>
  <c r="BB95" i="1"/>
  <c r="CR95" i="1"/>
  <c r="AF95" i="1"/>
  <c r="BF95" i="1"/>
  <c r="AY95" i="1"/>
  <c r="AD95" i="1"/>
  <c r="EV95" i="1"/>
  <c r="AL95" i="1"/>
  <c r="E180" i="11"/>
  <c r="H180" i="11"/>
  <c r="BG94" i="1"/>
  <c r="CE94" i="1"/>
  <c r="GD94" i="1"/>
  <c r="AA94" i="1"/>
  <c r="X94" i="1"/>
  <c r="AV94" i="1"/>
  <c r="V94" i="1"/>
  <c r="AB94" i="1"/>
  <c r="AC94" i="1"/>
  <c r="GN94" i="1"/>
  <c r="FN94" i="1"/>
  <c r="AD94" i="1"/>
  <c r="BE94" i="1"/>
  <c r="GP94" i="1"/>
  <c r="EV94" i="1"/>
  <c r="DP94" i="1"/>
  <c r="FL94" i="1"/>
  <c r="AL94" i="1"/>
  <c r="AZ94" i="1"/>
  <c r="Z94" i="1"/>
  <c r="AY94" i="1"/>
  <c r="BA94" i="1"/>
  <c r="AI94" i="1"/>
  <c r="EX94" i="1"/>
  <c r="GF94" i="1"/>
  <c r="AH94" i="1"/>
  <c r="AE94" i="1"/>
  <c r="Y94" i="1"/>
  <c r="AX94" i="1"/>
  <c r="W94" i="1"/>
  <c r="BB94" i="1"/>
  <c r="AG94" i="1"/>
  <c r="AU94" i="1"/>
  <c r="CP94" i="1"/>
  <c r="FF94" i="1"/>
  <c r="BC94" i="1"/>
  <c r="BD94" i="1"/>
  <c r="AK94" i="1"/>
  <c r="EI94" i="1"/>
  <c r="AF94" i="1"/>
  <c r="BF94" i="1"/>
  <c r="EZ94" i="1"/>
  <c r="EX93" i="1"/>
  <c r="Z93" i="1"/>
  <c r="AH93" i="1"/>
  <c r="ER93" i="1"/>
  <c r="AF93" i="1"/>
  <c r="DX93" i="1"/>
  <c r="AK93" i="1"/>
  <c r="AU93" i="1"/>
  <c r="Y93" i="1"/>
  <c r="DP93" i="1"/>
  <c r="CO93" i="1"/>
  <c r="AV93" i="1"/>
  <c r="AD93" i="1"/>
  <c r="FF93" i="1"/>
  <c r="AZ93" i="1"/>
  <c r="AI93" i="1"/>
  <c r="AY93" i="1"/>
  <c r="AB93" i="1"/>
  <c r="BG93" i="1"/>
  <c r="GN93" i="1"/>
  <c r="E179" i="11"/>
  <c r="H179" i="11"/>
  <c r="AG93" i="1"/>
  <c r="CE93" i="1"/>
  <c r="CN93" i="1"/>
  <c r="BB93" i="1"/>
  <c r="BE93" i="1"/>
  <c r="ED93" i="1"/>
  <c r="BF93" i="1"/>
  <c r="FM93" i="1"/>
  <c r="BA93" i="1"/>
  <c r="BC93" i="1"/>
  <c r="AA93" i="1"/>
  <c r="EV93" i="1"/>
  <c r="W93" i="1"/>
  <c r="AE93" i="1"/>
  <c r="AL93" i="1"/>
  <c r="AX93" i="1"/>
  <c r="FQ93" i="1"/>
  <c r="AC93" i="1"/>
  <c r="V93" i="1"/>
  <c r="X93" i="1"/>
  <c r="BD93" i="1"/>
  <c r="FS93" i="1"/>
  <c r="GP92" i="1"/>
  <c r="AX92" i="1"/>
  <c r="DD92" i="1"/>
  <c r="AI92" i="1"/>
  <c r="FF92" i="1"/>
  <c r="X92" i="1"/>
  <c r="DR92" i="1"/>
  <c r="EY92" i="1"/>
  <c r="AZ92" i="1"/>
  <c r="BF92" i="1"/>
  <c r="BG92" i="1"/>
  <c r="BD92" i="1"/>
  <c r="FB92" i="1"/>
  <c r="AF92" i="1"/>
  <c r="AL92" i="1"/>
  <c r="CE92" i="1"/>
  <c r="AY92" i="1"/>
  <c r="V92" i="1"/>
  <c r="BC92" i="1"/>
  <c r="AB92" i="1"/>
  <c r="DN92" i="1"/>
  <c r="AH92" i="1"/>
  <c r="DP92" i="1"/>
  <c r="GD92" i="1"/>
  <c r="AA92" i="1"/>
  <c r="FH92" i="1"/>
  <c r="BE92" i="1"/>
  <c r="AV92" i="1"/>
  <c r="AU92" i="1"/>
  <c r="FU92" i="1"/>
  <c r="Z92" i="1"/>
  <c r="Y92" i="1"/>
  <c r="GF92" i="1"/>
  <c r="EM92" i="1"/>
  <c r="GN92" i="1"/>
  <c r="E178" i="11"/>
  <c r="H178" i="11"/>
  <c r="AG92" i="1"/>
  <c r="EB92" i="1"/>
  <c r="AC92" i="1"/>
  <c r="BB92" i="1"/>
  <c r="AK92" i="1"/>
  <c r="BA92" i="1"/>
  <c r="GR92" i="1"/>
  <c r="CS92" i="1"/>
  <c r="AD92" i="1"/>
  <c r="W92" i="1"/>
  <c r="AE92" i="1"/>
  <c r="DN91" i="1"/>
  <c r="V91" i="1"/>
  <c r="AV91" i="1"/>
  <c r="CR91" i="1"/>
  <c r="BE91" i="1"/>
  <c r="BD91" i="1"/>
  <c r="EX91" i="1"/>
  <c r="AU91" i="1"/>
  <c r="DP91" i="1"/>
  <c r="AI91" i="1"/>
  <c r="AY91" i="1"/>
  <c r="Z91" i="1"/>
  <c r="AG91" i="1"/>
  <c r="AD91" i="1"/>
  <c r="AF91" i="1"/>
  <c r="BC91" i="1"/>
  <c r="ET91" i="1"/>
  <c r="CE91" i="1"/>
  <c r="W91" i="1"/>
  <c r="AE91" i="1"/>
  <c r="EB91" i="1"/>
  <c r="Y91" i="1"/>
  <c r="DT91" i="1"/>
  <c r="GP91" i="1"/>
  <c r="AK91" i="1"/>
  <c r="AB91" i="1"/>
  <c r="AH91" i="1"/>
  <c r="GA91" i="1"/>
  <c r="GR91" i="1"/>
  <c r="BB91" i="1"/>
  <c r="GJ91" i="1"/>
  <c r="AL91" i="1"/>
  <c r="FF91" i="1"/>
  <c r="FW91" i="1"/>
  <c r="BA91" i="1"/>
  <c r="AC91" i="1"/>
  <c r="X91" i="1"/>
  <c r="BF91" i="1"/>
  <c r="AZ91" i="1"/>
  <c r="FH91" i="1"/>
  <c r="AX91" i="1"/>
  <c r="BG91" i="1"/>
  <c r="GN91" i="1"/>
  <c r="AA91" i="1"/>
  <c r="FM90" i="1"/>
  <c r="DP90" i="1"/>
  <c r="AE90" i="1"/>
  <c r="AV90" i="1"/>
  <c r="BG90" i="1"/>
  <c r="BC90" i="1"/>
  <c r="AH90" i="1"/>
  <c r="DH90" i="1"/>
  <c r="GL90" i="1"/>
  <c r="AX90" i="1"/>
  <c r="CS90" i="1"/>
  <c r="EO90" i="1"/>
  <c r="BD90" i="1"/>
  <c r="BE90" i="1"/>
  <c r="EL90" i="1"/>
  <c r="AA90" i="1"/>
  <c r="FD90" i="1"/>
  <c r="FJ90" i="1"/>
  <c r="ET90" i="1"/>
  <c r="GN90" i="1"/>
  <c r="BA90" i="1"/>
  <c r="V90" i="1"/>
  <c r="GF90" i="1"/>
  <c r="Y90" i="1"/>
  <c r="AB90" i="1"/>
  <c r="CE90" i="1"/>
  <c r="AU90" i="1"/>
  <c r="EE90" i="1"/>
  <c r="GR90" i="1"/>
  <c r="AG90" i="1"/>
  <c r="AI90" i="1"/>
  <c r="BF90" i="1"/>
  <c r="AD90" i="1"/>
  <c r="ES90" i="1"/>
  <c r="FI90" i="1"/>
  <c r="AY90" i="1"/>
  <c r="W90" i="1"/>
  <c r="BB90" i="1"/>
  <c r="AF90" i="1"/>
  <c r="AK90" i="1"/>
  <c r="AZ90" i="1"/>
  <c r="Z90" i="1"/>
  <c r="CQ90" i="1"/>
  <c r="X90" i="1"/>
  <c r="AC90" i="1"/>
  <c r="AL90" i="1"/>
  <c r="DQ90" i="1"/>
  <c r="BB89" i="1"/>
  <c r="AX89" i="1"/>
  <c r="AZ89" i="1"/>
  <c r="FO89" i="1"/>
  <c r="CE89" i="1"/>
  <c r="DZ89" i="1"/>
  <c r="AB89" i="1"/>
  <c r="DN89" i="1"/>
  <c r="FG89" i="1"/>
  <c r="DY89" i="1"/>
  <c r="AL89" i="1"/>
  <c r="AC89" i="1"/>
  <c r="CX89" i="1"/>
  <c r="DE89" i="1"/>
  <c r="GF89" i="1"/>
  <c r="BA89" i="1"/>
  <c r="Y89" i="1"/>
  <c r="AA89" i="1"/>
  <c r="BD89" i="1"/>
  <c r="BF89" i="1"/>
  <c r="AF89" i="1"/>
  <c r="AV89" i="1"/>
  <c r="DP89" i="1"/>
  <c r="BG89" i="1"/>
  <c r="AE89" i="1"/>
  <c r="AI89" i="1"/>
  <c r="AH89" i="1"/>
  <c r="GP89" i="1"/>
  <c r="AK89" i="1"/>
  <c r="DX89" i="1"/>
  <c r="AU89" i="1"/>
  <c r="AG89" i="1"/>
  <c r="AY89" i="1"/>
  <c r="X89" i="1"/>
  <c r="GC89" i="1"/>
  <c r="FS89" i="1"/>
  <c r="BC89" i="1"/>
  <c r="FJ89" i="1"/>
  <c r="GR89" i="1"/>
  <c r="GN89" i="1"/>
  <c r="V89" i="1"/>
  <c r="W89" i="1"/>
  <c r="EW89" i="1"/>
  <c r="BE89" i="1"/>
  <c r="AD89" i="1"/>
  <c r="Z89" i="1"/>
  <c r="DR88" i="1"/>
  <c r="BD88" i="1"/>
  <c r="AU88" i="1"/>
  <c r="DZ88" i="1"/>
  <c r="Z88" i="1"/>
  <c r="AA88" i="1"/>
  <c r="BC88" i="1"/>
  <c r="X88" i="1"/>
  <c r="AY88" i="1"/>
  <c r="BF88" i="1"/>
  <c r="AD88" i="1"/>
  <c r="AE88" i="1"/>
  <c r="FW88" i="1"/>
  <c r="V88" i="1"/>
  <c r="GP88" i="1"/>
  <c r="AC88" i="1"/>
  <c r="FF88" i="1"/>
  <c r="AX88" i="1"/>
  <c r="EV88" i="1"/>
  <c r="AF88" i="1"/>
  <c r="FN88" i="1"/>
  <c r="W88" i="1"/>
  <c r="CO88" i="1"/>
  <c r="AB88" i="1"/>
  <c r="BR88" i="1"/>
  <c r="AK88" i="1"/>
  <c r="BA88" i="1"/>
  <c r="FD88" i="1"/>
  <c r="AV88" i="1"/>
  <c r="DP88" i="1"/>
  <c r="AL88" i="1"/>
  <c r="FB88" i="1"/>
  <c r="AI88" i="1"/>
  <c r="BE88" i="1"/>
  <c r="BG88" i="1"/>
  <c r="BB88" i="1"/>
  <c r="GJ88" i="1"/>
  <c r="EU88" i="1"/>
  <c r="FL88" i="1"/>
  <c r="GN88" i="1"/>
  <c r="AG88" i="1"/>
  <c r="AZ88" i="1"/>
  <c r="GR88" i="1"/>
  <c r="AH88" i="1"/>
  <c r="Y88" i="1"/>
  <c r="CE88" i="1"/>
  <c r="EL88" i="1"/>
  <c r="DX88" i="1"/>
  <c r="BC87" i="1"/>
  <c r="GF87" i="1"/>
  <c r="BA87" i="1"/>
  <c r="BB87" i="1"/>
  <c r="AE87" i="1"/>
  <c r="DP87" i="1"/>
  <c r="BG87" i="1"/>
  <c r="AD87" i="1"/>
  <c r="V87" i="1"/>
  <c r="DS87" i="1"/>
  <c r="AH87" i="1"/>
  <c r="DQ87" i="1"/>
  <c r="AA87" i="1"/>
  <c r="FN87" i="1"/>
  <c r="AK87" i="1"/>
  <c r="AF87" i="1"/>
  <c r="AY87" i="1"/>
  <c r="FQ87" i="1"/>
  <c r="Z87" i="1"/>
  <c r="AC87" i="1"/>
  <c r="GD87" i="1"/>
  <c r="AV87" i="1"/>
  <c r="FZ87" i="1"/>
  <c r="FB87" i="1"/>
  <c r="CU87" i="1"/>
  <c r="AU87" i="1"/>
  <c r="AZ87" i="1"/>
  <c r="BD87" i="1"/>
  <c r="X87" i="1"/>
  <c r="DX87" i="1"/>
  <c r="CT87" i="1"/>
  <c r="AI87" i="1"/>
  <c r="Y87" i="1"/>
  <c r="AL87" i="1"/>
  <c r="GJ87" i="1"/>
  <c r="AB87" i="1"/>
  <c r="GL87" i="1"/>
  <c r="EB87" i="1"/>
  <c r="FS87" i="1"/>
  <c r="CE87" i="1"/>
  <c r="FO87" i="1"/>
  <c r="BR87" i="1"/>
  <c r="BF87" i="1"/>
  <c r="AG87" i="1"/>
  <c r="GN87" i="1"/>
  <c r="W87" i="1"/>
  <c r="AX87" i="1"/>
  <c r="EV87" i="1"/>
  <c r="BE87" i="1"/>
  <c r="CB95" i="1"/>
  <c r="CC95" i="1"/>
  <c r="CB94" i="1"/>
  <c r="CC94" i="1"/>
  <c r="H94" i="1"/>
  <c r="CE86" i="1"/>
  <c r="EV86" i="1"/>
  <c r="AF86" i="1"/>
  <c r="BE86" i="1"/>
  <c r="BA86" i="1"/>
  <c r="DT86" i="1"/>
  <c r="V86" i="1"/>
  <c r="AD86" i="1"/>
  <c r="AA86" i="1"/>
  <c r="ET86" i="1"/>
  <c r="BC86" i="1"/>
  <c r="AI86" i="1"/>
  <c r="AU86" i="1"/>
  <c r="DP86" i="1"/>
  <c r="CR86" i="1"/>
  <c r="BF86" i="1"/>
  <c r="AG86" i="1"/>
  <c r="AL86" i="1"/>
  <c r="EB86" i="1"/>
  <c r="Z86" i="1"/>
  <c r="GF86" i="1"/>
  <c r="GN86" i="1"/>
  <c r="AK86" i="1"/>
  <c r="AZ86" i="1"/>
  <c r="AX86" i="1"/>
  <c r="CQ86" i="1"/>
  <c r="BG86" i="1"/>
  <c r="FH86" i="1"/>
  <c r="AC86" i="1"/>
  <c r="GD86" i="1"/>
  <c r="FG86" i="1"/>
  <c r="CM86" i="1"/>
  <c r="AY86" i="1"/>
  <c r="AV86" i="1"/>
  <c r="X86" i="1"/>
  <c r="AH86" i="1"/>
  <c r="W86" i="1"/>
  <c r="DX86" i="1"/>
  <c r="CO86" i="1"/>
  <c r="BB86" i="1"/>
  <c r="AE86" i="1"/>
  <c r="Y86" i="1"/>
  <c r="BD86" i="1"/>
  <c r="EX86" i="1"/>
  <c r="AB86" i="1"/>
  <c r="FF86" i="1"/>
  <c r="BG85" i="1"/>
  <c r="DP85" i="1"/>
  <c r="FF85" i="1"/>
  <c r="V85" i="1"/>
  <c r="AB85" i="1"/>
  <c r="AX85" i="1"/>
  <c r="BD85" i="1"/>
  <c r="DS85" i="1"/>
  <c r="DL85" i="1"/>
  <c r="X85" i="1"/>
  <c r="DC85" i="1"/>
  <c r="AL85" i="1"/>
  <c r="CN85" i="1"/>
  <c r="DN85" i="1"/>
  <c r="FN85" i="1"/>
  <c r="AD85" i="1"/>
  <c r="BA85" i="1"/>
  <c r="AY85" i="1"/>
  <c r="BB85" i="1"/>
  <c r="CE85" i="1"/>
  <c r="GO85" i="1"/>
  <c r="AA85" i="1"/>
  <c r="CT85" i="1"/>
  <c r="AE85" i="1"/>
  <c r="ER85" i="1"/>
  <c r="DY85" i="1"/>
  <c r="BF85" i="1"/>
  <c r="GF85" i="1"/>
  <c r="AF85" i="1"/>
  <c r="AK85" i="1"/>
  <c r="AC85" i="1"/>
  <c r="AI85" i="1"/>
  <c r="BC85" i="1"/>
  <c r="AV85" i="1"/>
  <c r="GN85" i="1"/>
  <c r="AU85" i="1"/>
  <c r="AG85" i="1"/>
  <c r="Z85" i="1"/>
  <c r="W85" i="1"/>
  <c r="EP85" i="1"/>
  <c r="BE85" i="1"/>
  <c r="FP85" i="1"/>
  <c r="Y85" i="1"/>
  <c r="FV85" i="1"/>
  <c r="AZ85" i="1"/>
  <c r="AH85" i="1"/>
  <c r="BC84" i="1"/>
  <c r="GP84" i="1"/>
  <c r="FF84" i="1"/>
  <c r="CQ84" i="1"/>
  <c r="BF84" i="1"/>
  <c r="FD84" i="1"/>
  <c r="GR84" i="1"/>
  <c r="EW84" i="1"/>
  <c r="CE84" i="1"/>
  <c r="GS84" i="1"/>
  <c r="AV84" i="1"/>
  <c r="BD84" i="1"/>
  <c r="CS84" i="1"/>
  <c r="AA84" i="1"/>
  <c r="FO84" i="1"/>
  <c r="BG84" i="1"/>
  <c r="DX84" i="1"/>
  <c r="AY84" i="1"/>
  <c r="V84" i="1"/>
  <c r="W84" i="1"/>
  <c r="FP84" i="1"/>
  <c r="AZ84" i="1"/>
  <c r="EV84" i="1"/>
  <c r="DU84" i="1"/>
  <c r="GN84" i="1"/>
  <c r="BE84" i="1"/>
  <c r="GD84" i="1"/>
  <c r="AX84" i="1"/>
  <c r="Z84" i="1"/>
  <c r="AD84" i="1"/>
  <c r="FL84" i="1"/>
  <c r="AF84" i="1"/>
  <c r="CM84" i="1"/>
  <c r="AL84" i="1"/>
  <c r="FW84" i="1"/>
  <c r="AG84" i="1"/>
  <c r="EY84" i="1"/>
  <c r="AI84" i="1"/>
  <c r="AK84" i="1"/>
  <c r="FU84" i="1"/>
  <c r="CR84" i="1"/>
  <c r="DZ84" i="1"/>
  <c r="EN84" i="1"/>
  <c r="AH84" i="1"/>
  <c r="AE84" i="1"/>
  <c r="AC84" i="1"/>
  <c r="Y84" i="1"/>
  <c r="GA84" i="1"/>
  <c r="AB84" i="1"/>
  <c r="FJ84" i="1"/>
  <c r="BA84" i="1"/>
  <c r="X84" i="1"/>
  <c r="BB84" i="1"/>
  <c r="DP84" i="1"/>
  <c r="AU84" i="1"/>
  <c r="GN83" i="1"/>
  <c r="FL83" i="1"/>
  <c r="AL83" i="1"/>
  <c r="AD83" i="1"/>
  <c r="AX83" i="1"/>
  <c r="CM83" i="1"/>
  <c r="BA83" i="1"/>
  <c r="GF83" i="1"/>
  <c r="FH83" i="1"/>
  <c r="CO83" i="1"/>
  <c r="BF83" i="1"/>
  <c r="BE83" i="1"/>
  <c r="Z83" i="1"/>
  <c r="BG83" i="1"/>
  <c r="GD83" i="1"/>
  <c r="FV83" i="1"/>
  <c r="AU83" i="1"/>
  <c r="FZ83" i="1"/>
  <c r="FU83" i="1"/>
  <c r="AA83" i="1"/>
  <c r="AE83" i="1"/>
  <c r="AZ83" i="1"/>
  <c r="W83" i="1"/>
  <c r="DA83" i="1"/>
  <c r="GL83" i="1"/>
  <c r="AF83" i="1"/>
  <c r="EV83" i="1"/>
  <c r="AB83" i="1"/>
  <c r="CN83" i="1"/>
  <c r="FC83" i="1"/>
  <c r="AV83" i="1"/>
  <c r="BD83" i="1"/>
  <c r="GC83" i="1"/>
  <c r="Y83" i="1"/>
  <c r="V83" i="1"/>
  <c r="EM83" i="1"/>
  <c r="DR83" i="1"/>
  <c r="X83" i="1"/>
  <c r="CS83" i="1"/>
  <c r="AG83" i="1"/>
  <c r="FW83" i="1"/>
  <c r="GG83" i="1"/>
  <c r="AY83" i="1"/>
  <c r="DB83" i="1"/>
  <c r="AC83" i="1"/>
  <c r="FT83" i="1"/>
  <c r="FA83" i="1"/>
  <c r="GS83" i="1"/>
  <c r="DP83" i="1"/>
  <c r="EE83" i="1"/>
  <c r="AK83" i="1"/>
  <c r="BC83" i="1"/>
  <c r="CE83" i="1"/>
  <c r="CY83" i="1"/>
  <c r="BB83" i="1"/>
  <c r="AH83" i="1"/>
  <c r="AI83" i="1"/>
  <c r="DY83" i="1"/>
  <c r="FR83" i="1"/>
  <c r="DB82" i="1"/>
  <c r="FU82" i="1"/>
  <c r="AX82" i="1"/>
  <c r="CO82" i="1"/>
  <c r="X82" i="1"/>
  <c r="V82" i="1"/>
  <c r="AI82" i="1"/>
  <c r="FI82" i="1"/>
  <c r="EV82" i="1"/>
  <c r="FE82" i="1"/>
  <c r="FW82" i="1"/>
  <c r="GE82" i="1"/>
  <c r="AK82" i="1"/>
  <c r="CT82" i="1"/>
  <c r="AD82" i="1"/>
  <c r="AF82" i="1"/>
  <c r="FD82" i="1"/>
  <c r="GL82" i="1"/>
  <c r="AH82" i="1"/>
  <c r="EJ82" i="1"/>
  <c r="W82" i="1"/>
  <c r="GD82" i="1"/>
  <c r="CE82" i="1"/>
  <c r="AL82" i="1"/>
  <c r="BG82" i="1"/>
  <c r="CM82" i="1"/>
  <c r="FO82" i="1"/>
  <c r="AZ82" i="1"/>
  <c r="FG82" i="1"/>
  <c r="GF82" i="1"/>
  <c r="BF82" i="1"/>
  <c r="AA82" i="1"/>
  <c r="AE82" i="1"/>
  <c r="FP82" i="1"/>
  <c r="AV82" i="1"/>
  <c r="FQ82" i="1"/>
  <c r="DX82" i="1"/>
  <c r="FM82" i="1"/>
  <c r="GN82" i="1"/>
  <c r="CQ82" i="1"/>
  <c r="GR82" i="1"/>
  <c r="EY82" i="1"/>
  <c r="FS82" i="1"/>
  <c r="DP82" i="1"/>
  <c r="EN82" i="1"/>
  <c r="BD82" i="1"/>
  <c r="FK82" i="1"/>
  <c r="ET82" i="1"/>
  <c r="DD82" i="1"/>
  <c r="AC82" i="1"/>
  <c r="Y82" i="1"/>
  <c r="BH82" i="1"/>
  <c r="CR82" i="1"/>
  <c r="FC82" i="1"/>
  <c r="BE82" i="1"/>
  <c r="FX82" i="1"/>
  <c r="BB82" i="1"/>
  <c r="GS82" i="1"/>
  <c r="BA82" i="1"/>
  <c r="Z82" i="1"/>
  <c r="BC82" i="1"/>
  <c r="AY82" i="1"/>
  <c r="FN82" i="1"/>
  <c r="DQ82" i="1"/>
  <c r="AU82" i="1"/>
  <c r="AG82" i="1"/>
  <c r="AB82" i="1"/>
  <c r="FZ81" i="1"/>
  <c r="AA81" i="1"/>
  <c r="EM81" i="1"/>
  <c r="BC81" i="1"/>
  <c r="BB81" i="1"/>
  <c r="EZ81" i="1"/>
  <c r="CU81" i="1"/>
  <c r="GF81" i="1"/>
  <c r="BG81" i="1"/>
  <c r="EC81" i="1"/>
  <c r="Z81" i="1"/>
  <c r="CL81" i="1"/>
  <c r="BE81" i="1"/>
  <c r="AL81" i="1"/>
  <c r="CE81" i="1"/>
  <c r="GS81" i="1"/>
  <c r="FG81" i="1"/>
  <c r="FR81" i="1"/>
  <c r="BA81" i="1"/>
  <c r="AG81" i="1"/>
  <c r="FW81" i="1"/>
  <c r="BD81" i="1"/>
  <c r="FV81" i="1"/>
  <c r="V81" i="1"/>
  <c r="DQ81" i="1"/>
  <c r="EE81" i="1"/>
  <c r="CO81" i="1"/>
  <c r="EY81" i="1"/>
  <c r="AH81" i="1"/>
  <c r="FU81" i="1"/>
  <c r="CN81" i="1"/>
  <c r="DE81" i="1"/>
  <c r="GD81" i="1"/>
  <c r="CR81" i="1"/>
  <c r="DY81" i="1"/>
  <c r="Y81" i="1"/>
  <c r="GJ81" i="1"/>
  <c r="AZ81" i="1"/>
  <c r="DS81" i="1"/>
  <c r="FK81" i="1"/>
  <c r="FO81" i="1"/>
  <c r="FF81" i="1"/>
  <c r="FS81" i="1"/>
  <c r="DP81" i="1"/>
  <c r="GM81" i="1"/>
  <c r="EI81" i="1"/>
  <c r="DO81" i="1"/>
  <c r="EA81" i="1"/>
  <c r="EW81" i="1"/>
  <c r="W81" i="1"/>
  <c r="DB81" i="1"/>
  <c r="FI81" i="1"/>
  <c r="CP81" i="1"/>
  <c r="EN81" i="1"/>
  <c r="FQ81" i="1"/>
  <c r="AY81" i="1"/>
  <c r="AF81" i="1"/>
  <c r="FE81" i="1"/>
  <c r="FL81" i="1"/>
  <c r="EP81" i="1"/>
  <c r="AU81" i="1"/>
  <c r="AE81" i="1"/>
  <c r="AC81" i="1"/>
  <c r="EU81" i="1"/>
  <c r="AV81" i="1"/>
  <c r="CX81" i="1"/>
  <c r="DX81" i="1"/>
  <c r="FA81" i="1"/>
  <c r="GR81" i="1"/>
  <c r="AX81" i="1"/>
  <c r="BF81" i="1"/>
  <c r="ES81" i="1"/>
  <c r="X81" i="1"/>
  <c r="EJ81" i="1"/>
  <c r="EL81" i="1"/>
  <c r="DA81" i="1"/>
  <c r="GN81" i="1"/>
  <c r="DZ81" i="1"/>
  <c r="AB81" i="1"/>
  <c r="FD81" i="1"/>
  <c r="AD81" i="1"/>
  <c r="CZ81" i="1"/>
  <c r="FC81" i="1"/>
  <c r="AK81" i="1"/>
  <c r="CY81" i="1"/>
  <c r="GL81" i="1"/>
  <c r="AI81" i="1"/>
  <c r="CZ80" i="1"/>
  <c r="AL80" i="1"/>
  <c r="Y80" i="1"/>
  <c r="FW80" i="1"/>
  <c r="FI80" i="1"/>
  <c r="BG80" i="1"/>
  <c r="X80" i="1"/>
  <c r="CE80" i="1"/>
  <c r="FG80" i="1"/>
  <c r="AU80" i="1"/>
  <c r="CU80" i="1"/>
  <c r="CM80" i="1"/>
  <c r="AC80" i="1"/>
  <c r="CQ80" i="1"/>
  <c r="AF80" i="1"/>
  <c r="EL80" i="1"/>
  <c r="GN80" i="1"/>
  <c r="AD80" i="1"/>
  <c r="W80" i="1"/>
  <c r="AY80" i="1"/>
  <c r="BC80" i="1"/>
  <c r="V80" i="1"/>
  <c r="EU80" i="1"/>
  <c r="DX80" i="1"/>
  <c r="BA80" i="1"/>
  <c r="AA80" i="1"/>
  <c r="GP80" i="1"/>
  <c r="GD80" i="1"/>
  <c r="AX80" i="1"/>
  <c r="CN80" i="1"/>
  <c r="FL80" i="1"/>
  <c r="FK80" i="1"/>
  <c r="BD80" i="1"/>
  <c r="FS80" i="1"/>
  <c r="EJ80" i="1"/>
  <c r="DQ80" i="1"/>
  <c r="GJ80" i="1"/>
  <c r="FB80" i="1"/>
  <c r="BB80" i="1"/>
  <c r="CR80" i="1"/>
  <c r="FO80" i="1"/>
  <c r="CS80" i="1"/>
  <c r="GF80" i="1"/>
  <c r="DC80" i="1"/>
  <c r="FV80" i="1"/>
  <c r="FA80" i="1"/>
  <c r="FR80" i="1"/>
  <c r="AK80" i="1"/>
  <c r="FE80" i="1"/>
  <c r="FJ80" i="1"/>
  <c r="EX80" i="1"/>
  <c r="DN80" i="1"/>
  <c r="AI80" i="1"/>
  <c r="DP80" i="1"/>
  <c r="EA80" i="1"/>
  <c r="DS80" i="1"/>
  <c r="EW80" i="1"/>
  <c r="FM80" i="1"/>
  <c r="GR80" i="1"/>
  <c r="Z80" i="1"/>
  <c r="EP80" i="1"/>
  <c r="AH80" i="1"/>
  <c r="AZ80" i="1"/>
  <c r="FU80" i="1"/>
  <c r="ES80" i="1"/>
  <c r="EV80" i="1"/>
  <c r="DY80" i="1"/>
  <c r="DZ80" i="1"/>
  <c r="BH80" i="1"/>
  <c r="AG80" i="1"/>
  <c r="EZ80" i="1"/>
  <c r="CY80" i="1"/>
  <c r="FP80" i="1"/>
  <c r="BE80" i="1"/>
  <c r="CP80" i="1"/>
  <c r="AV80" i="1"/>
  <c r="EN80" i="1"/>
  <c r="CX80" i="1"/>
  <c r="AE80" i="1"/>
  <c r="EG80" i="1"/>
  <c r="BF80" i="1"/>
  <c r="GS80" i="1"/>
  <c r="AB80" i="1"/>
  <c r="EY80" i="1"/>
  <c r="DE80" i="1"/>
  <c r="FC80" i="1"/>
  <c r="EE80" i="1"/>
  <c r="GL80" i="1"/>
  <c r="FQ80" i="1"/>
  <c r="CO80" i="1"/>
  <c r="EC80" i="1"/>
  <c r="GG79" i="1"/>
  <c r="DS79" i="1"/>
  <c r="GN79" i="1"/>
  <c r="GS79" i="1"/>
  <c r="EB79" i="1"/>
  <c r="GJ79" i="1"/>
  <c r="GR79" i="1"/>
  <c r="FX79" i="1"/>
  <c r="FN79" i="1"/>
  <c r="BG79" i="1"/>
  <c r="GP79" i="1"/>
  <c r="BD79" i="1"/>
  <c r="DT79" i="1"/>
  <c r="AY79" i="1"/>
  <c r="DD79" i="1"/>
  <c r="AL79" i="1"/>
  <c r="FB79" i="1"/>
  <c r="FV79" i="1"/>
  <c r="FW79" i="1"/>
  <c r="CP79" i="1"/>
  <c r="GI79" i="1"/>
  <c r="AV79" i="1"/>
  <c r="FC79" i="1"/>
  <c r="FD79" i="1"/>
  <c r="AF79" i="1"/>
  <c r="GQ79" i="1"/>
  <c r="AA79" i="1"/>
  <c r="FT79" i="1"/>
  <c r="DH79" i="1"/>
  <c r="DX79" i="1"/>
  <c r="AC79" i="1"/>
  <c r="CY79" i="1"/>
  <c r="EJ79" i="1"/>
  <c r="FH79" i="1"/>
  <c r="AU79" i="1"/>
  <c r="CE79" i="1"/>
  <c r="FJ79" i="1"/>
  <c r="AE79" i="1"/>
  <c r="Y79" i="1"/>
  <c r="DL79" i="1"/>
  <c r="GD79" i="1"/>
  <c r="DA79" i="1"/>
  <c r="EO79" i="1"/>
  <c r="CT79" i="1"/>
  <c r="FA79" i="1"/>
  <c r="DY79" i="1"/>
  <c r="FO79" i="1"/>
  <c r="DE79" i="1"/>
  <c r="DC79" i="1"/>
  <c r="FQ79" i="1"/>
  <c r="FY79" i="1"/>
  <c r="BH79" i="1"/>
  <c r="ES79" i="1"/>
  <c r="EZ79" i="1"/>
  <c r="CS79" i="1"/>
  <c r="FI79" i="1"/>
  <c r="DO79" i="1"/>
  <c r="AG79" i="1"/>
  <c r="AX79" i="1"/>
  <c r="FK79" i="1"/>
  <c r="CX79" i="1"/>
  <c r="X79" i="1"/>
  <c r="EW79" i="1"/>
  <c r="EN79" i="1"/>
  <c r="AH79" i="1"/>
  <c r="AI79" i="1"/>
  <c r="GL79" i="1"/>
  <c r="EC79" i="1"/>
  <c r="FE79" i="1"/>
  <c r="FZ79" i="1"/>
  <c r="CN79" i="1"/>
  <c r="EG79" i="1"/>
  <c r="FR79" i="1"/>
  <c r="FU79" i="1"/>
  <c r="AZ79" i="1"/>
  <c r="EX79" i="1"/>
  <c r="DP79" i="1"/>
  <c r="BR79" i="1"/>
  <c r="EE79" i="1"/>
  <c r="GF79" i="1"/>
  <c r="DN79" i="1"/>
  <c r="FG79" i="1"/>
  <c r="EV79" i="1"/>
  <c r="FP79" i="1"/>
  <c r="EL79" i="1"/>
  <c r="EU79" i="1"/>
  <c r="GK79" i="1"/>
  <c r="DZ79" i="1"/>
  <c r="FS79" i="1"/>
  <c r="BC79" i="1"/>
  <c r="BB79" i="1"/>
  <c r="BF79" i="1"/>
  <c r="CQ79" i="1"/>
  <c r="FM79" i="1"/>
  <c r="GM79" i="1"/>
  <c r="FF79" i="1"/>
  <c r="DQ79" i="1"/>
  <c r="BE79" i="1"/>
  <c r="DM79" i="1"/>
  <c r="W79" i="1"/>
  <c r="AB79" i="1"/>
  <c r="EA79" i="1"/>
  <c r="V79" i="1"/>
  <c r="AK79" i="1"/>
  <c r="BA79" i="1"/>
  <c r="Z79" i="1"/>
  <c r="AD79" i="1"/>
  <c r="EY79" i="1"/>
  <c r="CR79" i="1"/>
  <c r="DB79" i="1"/>
  <c r="EP79" i="1"/>
  <c r="GC79" i="1"/>
  <c r="FL79" i="1"/>
  <c r="FN78" i="1"/>
  <c r="AK78" i="1"/>
  <c r="CX78" i="1"/>
  <c r="DX78" i="1"/>
  <c r="DO78" i="1"/>
  <c r="FS78" i="1"/>
  <c r="AZ78" i="1"/>
  <c r="DD78" i="1"/>
  <c r="AD78" i="1"/>
  <c r="DL78" i="1"/>
  <c r="X78" i="1"/>
  <c r="AX78" i="1"/>
  <c r="FL78" i="1"/>
  <c r="CZ78" i="1"/>
  <c r="FB78" i="1"/>
  <c r="AY78" i="1"/>
  <c r="FR78" i="1"/>
  <c r="FO78" i="1"/>
  <c r="GS78" i="1"/>
  <c r="CM78" i="1"/>
  <c r="BR78" i="1"/>
  <c r="EA78" i="1"/>
  <c r="AG78" i="1"/>
  <c r="FZ78" i="1"/>
  <c r="GI78" i="1"/>
  <c r="AE78" i="1"/>
  <c r="FF78" i="1"/>
  <c r="GP78" i="1"/>
  <c r="GO78" i="1"/>
  <c r="AI78" i="1"/>
  <c r="GF78" i="1"/>
  <c r="GN78" i="1"/>
  <c r="AA78" i="1"/>
  <c r="DA78" i="1"/>
  <c r="FQ78" i="1"/>
  <c r="EC78" i="1"/>
  <c r="CP78" i="1"/>
  <c r="AC78" i="1"/>
  <c r="BE78" i="1"/>
  <c r="V78" i="1"/>
  <c r="FE78" i="1"/>
  <c r="GM78" i="1"/>
  <c r="FH78" i="1"/>
  <c r="GC78" i="1"/>
  <c r="EE78" i="1"/>
  <c r="FM78" i="1"/>
  <c r="FC78" i="1"/>
  <c r="DN78" i="1"/>
  <c r="FT78" i="1"/>
  <c r="FG78" i="1"/>
  <c r="EJ78" i="1"/>
  <c r="CQ78" i="1"/>
  <c r="EX78" i="1"/>
  <c r="CE78" i="1"/>
  <c r="EL78" i="1"/>
  <c r="EW78" i="1"/>
  <c r="EN78" i="1"/>
  <c r="DC78" i="1"/>
  <c r="FD78" i="1"/>
  <c r="FA78" i="1"/>
  <c r="Y78" i="1"/>
  <c r="EG78" i="1"/>
  <c r="FI78" i="1"/>
  <c r="GL78" i="1"/>
  <c r="DP78" i="1"/>
  <c r="GR78" i="1"/>
  <c r="FJ78" i="1"/>
  <c r="DE78" i="1"/>
  <c r="GG78" i="1"/>
  <c r="CR78" i="1"/>
  <c r="FU78" i="1"/>
  <c r="ES78" i="1"/>
  <c r="AV78" i="1"/>
  <c r="EP78" i="1"/>
  <c r="BH78" i="1"/>
  <c r="GQ78" i="1"/>
  <c r="W78" i="1"/>
  <c r="DT78" i="1"/>
  <c r="DY78" i="1"/>
  <c r="CT78" i="1"/>
  <c r="CY78" i="1"/>
  <c r="DQ78" i="1"/>
  <c r="DZ78" i="1"/>
  <c r="EY78" i="1"/>
  <c r="AH78" i="1"/>
  <c r="BA78" i="1"/>
  <c r="CN78" i="1"/>
  <c r="AL78" i="1"/>
  <c r="AU78" i="1"/>
  <c r="EI78" i="1"/>
  <c r="AF78" i="1"/>
  <c r="FP78" i="1"/>
  <c r="BB78" i="1"/>
  <c r="GK78" i="1"/>
  <c r="FX78" i="1"/>
  <c r="FW78" i="1"/>
  <c r="AB78" i="1"/>
  <c r="BC78" i="1"/>
  <c r="EU78" i="1"/>
  <c r="DS78" i="1"/>
  <c r="EZ78" i="1"/>
  <c r="FV78" i="1"/>
  <c r="Z78" i="1"/>
  <c r="FK78" i="1"/>
  <c r="BF78" i="1"/>
  <c r="CO78" i="1"/>
  <c r="EO78" i="1"/>
  <c r="GD78" i="1"/>
  <c r="GA78" i="1"/>
  <c r="EV78" i="1"/>
  <c r="GJ78" i="1"/>
  <c r="BD78" i="1"/>
  <c r="BG78" i="1"/>
  <c r="GL77" i="1"/>
  <c r="ES77" i="1"/>
  <c r="FL77" i="1"/>
  <c r="V77" i="1"/>
  <c r="DQ77" i="1"/>
  <c r="FA77" i="1"/>
  <c r="CQ77" i="1"/>
  <c r="FS77" i="1"/>
  <c r="DD77" i="1"/>
  <c r="AD77" i="1"/>
  <c r="FM77" i="1"/>
  <c r="CU77" i="1"/>
  <c r="DT77" i="1"/>
  <c r="FD77" i="1"/>
  <c r="GE77" i="1"/>
  <c r="AK77" i="1"/>
  <c r="EI77" i="1"/>
  <c r="FP77" i="1"/>
  <c r="CE77" i="1"/>
  <c r="AF77" i="1"/>
  <c r="CX77" i="1"/>
  <c r="FZ77" i="1"/>
  <c r="ED77" i="1"/>
  <c r="GG77" i="1"/>
  <c r="EW77" i="1"/>
  <c r="EL77" i="1"/>
  <c r="BB77" i="1"/>
  <c r="AC77" i="1"/>
  <c r="BH77" i="1"/>
  <c r="DU77" i="1"/>
  <c r="CY77" i="1"/>
  <c r="FV77" i="1"/>
  <c r="EJ77" i="1"/>
  <c r="AA77" i="1"/>
  <c r="DX77" i="1"/>
  <c r="BD77" i="1"/>
  <c r="FT77" i="1"/>
  <c r="FN77" i="1"/>
  <c r="X77" i="1"/>
  <c r="GO77" i="1"/>
  <c r="GD77" i="1"/>
  <c r="GM77" i="1"/>
  <c r="GR77" i="1"/>
  <c r="AZ77" i="1"/>
  <c r="FH77" i="1"/>
  <c r="FF77" i="1"/>
  <c r="AX77" i="1"/>
  <c r="GP77" i="1"/>
  <c r="AH77" i="1"/>
  <c r="FB77" i="1"/>
  <c r="EP77" i="1"/>
  <c r="BE77" i="1"/>
  <c r="DN77" i="1"/>
  <c r="BG77" i="1"/>
  <c r="AL77" i="1"/>
  <c r="EZ77" i="1"/>
  <c r="FG77" i="1"/>
  <c r="BA77" i="1"/>
  <c r="Z77" i="1"/>
  <c r="CP77" i="1"/>
  <c r="GQ77" i="1"/>
  <c r="W77" i="1"/>
  <c r="Y77" i="1"/>
  <c r="FQ77" i="1"/>
  <c r="CN77" i="1"/>
  <c r="DZ77" i="1"/>
  <c r="FJ77" i="1"/>
  <c r="DL77" i="1"/>
  <c r="FX77" i="1"/>
  <c r="EG77" i="1"/>
  <c r="GJ77" i="1"/>
  <c r="AI77" i="1"/>
  <c r="FR77" i="1"/>
  <c r="EM77" i="1"/>
  <c r="EV77" i="1"/>
  <c r="EA77" i="1"/>
  <c r="FW77" i="1"/>
  <c r="FC77" i="1"/>
  <c r="FU77" i="1"/>
  <c r="DE77" i="1"/>
  <c r="BC77" i="1"/>
  <c r="FI77" i="1"/>
  <c r="AY77" i="1"/>
  <c r="GS77" i="1"/>
  <c r="GN77" i="1"/>
  <c r="AE77" i="1"/>
  <c r="EC77" i="1"/>
  <c r="CM77" i="1"/>
  <c r="DR77" i="1"/>
  <c r="BF77" i="1"/>
  <c r="DP77" i="1"/>
  <c r="EX77" i="1"/>
  <c r="FO77" i="1"/>
  <c r="AB77" i="1"/>
  <c r="EN77" i="1"/>
  <c r="CR77" i="1"/>
  <c r="EE77" i="1"/>
  <c r="DS77" i="1"/>
  <c r="EY77" i="1"/>
  <c r="GF77" i="1"/>
  <c r="DY77" i="1"/>
  <c r="DB77" i="1"/>
  <c r="GI77" i="1"/>
  <c r="AU77" i="1"/>
  <c r="FE77" i="1"/>
  <c r="CT77" i="1"/>
  <c r="DC77" i="1"/>
  <c r="AV77" i="1"/>
  <c r="EB77" i="1"/>
  <c r="AG77" i="1"/>
  <c r="DM77" i="1"/>
  <c r="FK77" i="1"/>
  <c r="EU77" i="1"/>
  <c r="GS76" i="1"/>
  <c r="DS76" i="1"/>
  <c r="DZ76" i="1"/>
  <c r="AG76" i="1"/>
  <c r="DC76" i="1"/>
  <c r="EM76" i="1"/>
  <c r="FX76" i="1"/>
  <c r="CP76" i="1"/>
  <c r="FB76" i="1"/>
  <c r="GL76" i="1"/>
  <c r="EE76" i="1"/>
  <c r="CO76" i="1"/>
  <c r="CE76" i="1"/>
  <c r="BR76" i="1"/>
  <c r="DA76" i="1"/>
  <c r="Y76" i="1"/>
  <c r="BD76" i="1"/>
  <c r="FW76" i="1"/>
  <c r="FO76" i="1"/>
  <c r="EY76" i="1"/>
  <c r="DQ76" i="1"/>
  <c r="FR76" i="1"/>
  <c r="AC76" i="1"/>
  <c r="AK76" i="1"/>
  <c r="FE76" i="1"/>
  <c r="CM76" i="1"/>
  <c r="FY76" i="1"/>
  <c r="AF76" i="1"/>
  <c r="FD76" i="1"/>
  <c r="GQ76" i="1"/>
  <c r="BC76" i="1"/>
  <c r="BG76" i="1"/>
  <c r="FC76" i="1"/>
  <c r="GJ76" i="1"/>
  <c r="DO76" i="1"/>
  <c r="AY76" i="1"/>
  <c r="BF76" i="1"/>
  <c r="EW76" i="1"/>
  <c r="GK76" i="1"/>
  <c r="GP76" i="1"/>
  <c r="EC76" i="1"/>
  <c r="FG76" i="1"/>
  <c r="EZ76" i="1"/>
  <c r="DY76" i="1"/>
  <c r="CN76" i="1"/>
  <c r="DH76" i="1"/>
  <c r="DM76" i="1"/>
  <c r="FH76" i="1"/>
  <c r="GF76" i="1"/>
  <c r="CY76" i="1"/>
  <c r="AH76" i="1"/>
  <c r="AZ76" i="1"/>
  <c r="ES76" i="1"/>
  <c r="CL76" i="1"/>
  <c r="AL76" i="1"/>
  <c r="X76" i="1"/>
  <c r="EG76" i="1"/>
  <c r="AU76" i="1"/>
  <c r="AE76" i="1"/>
  <c r="FK76" i="1"/>
  <c r="AI76" i="1"/>
  <c r="FJ76" i="1"/>
  <c r="ET76" i="1"/>
  <c r="EL76" i="1"/>
  <c r="CR76" i="1"/>
  <c r="EP76" i="1"/>
  <c r="CX76" i="1"/>
  <c r="W76" i="1"/>
  <c r="FA76" i="1"/>
  <c r="EV76" i="1"/>
  <c r="DP76" i="1"/>
  <c r="EN76" i="1"/>
  <c r="BA76" i="1"/>
  <c r="EA76" i="1"/>
  <c r="V76" i="1"/>
  <c r="AB76" i="1"/>
  <c r="GE76" i="1"/>
  <c r="DX76" i="1"/>
  <c r="FU76" i="1"/>
  <c r="DN76" i="1"/>
  <c r="DB76" i="1"/>
  <c r="E162" i="11"/>
  <c r="B162" i="11"/>
  <c r="DD76" i="1"/>
  <c r="FL76" i="1"/>
  <c r="GA76" i="1"/>
  <c r="FS76" i="1"/>
  <c r="FT76" i="1"/>
  <c r="GD76" i="1"/>
  <c r="DR76" i="1"/>
  <c r="FN76" i="1"/>
  <c r="FI76" i="1"/>
  <c r="AV76" i="1"/>
  <c r="CQ76" i="1"/>
  <c r="GR76" i="1"/>
  <c r="AX76" i="1"/>
  <c r="FQ76" i="1"/>
  <c r="BE76" i="1"/>
  <c r="FM76" i="1"/>
  <c r="DL76" i="1"/>
  <c r="GN76" i="1"/>
  <c r="FP76" i="1"/>
  <c r="EJ76" i="1"/>
  <c r="Z76" i="1"/>
  <c r="BH76" i="1"/>
  <c r="FV76" i="1"/>
  <c r="FZ76" i="1"/>
  <c r="FF76" i="1"/>
  <c r="AA76" i="1"/>
  <c r="EU76" i="1"/>
  <c r="EX76" i="1"/>
  <c r="ER76" i="1"/>
  <c r="FH75" i="1"/>
  <c r="GG75" i="1"/>
  <c r="DQ75" i="1"/>
  <c r="EC75" i="1"/>
  <c r="DZ75" i="1"/>
  <c r="FA75" i="1"/>
  <c r="GO75" i="1"/>
  <c r="Z75" i="1"/>
  <c r="GM75" i="1"/>
  <c r="EX75" i="1"/>
  <c r="DT75" i="1"/>
  <c r="GD75" i="1"/>
  <c r="V75" i="1"/>
  <c r="AE75" i="1"/>
  <c r="DU75" i="1"/>
  <c r="FB75" i="1"/>
  <c r="FV75" i="1"/>
  <c r="X75" i="1"/>
  <c r="FU75" i="1"/>
  <c r="FC75" i="1"/>
  <c r="AV75" i="1"/>
  <c r="EV75" i="1"/>
  <c r="EU75" i="1"/>
  <c r="FT75" i="1"/>
  <c r="EP75" i="1"/>
  <c r="GL75" i="1"/>
  <c r="BE75" i="1"/>
  <c r="DX75" i="1"/>
  <c r="DN75" i="1"/>
  <c r="AG75" i="1"/>
  <c r="FP75" i="1"/>
  <c r="FL75" i="1"/>
  <c r="BH75" i="1"/>
  <c r="BG75" i="1"/>
  <c r="EA75" i="1"/>
  <c r="EW75" i="1"/>
  <c r="EO75" i="1"/>
  <c r="FR75" i="1"/>
  <c r="BR75" i="1"/>
  <c r="FG75" i="1"/>
  <c r="GP75" i="1"/>
  <c r="DE75" i="1"/>
  <c r="ET75" i="1"/>
  <c r="FS75" i="1"/>
  <c r="FE75" i="1"/>
  <c r="AD75" i="1"/>
  <c r="CN75" i="1"/>
  <c r="FI75" i="1"/>
  <c r="FY75" i="1"/>
  <c r="CT75" i="1"/>
  <c r="W75" i="1"/>
  <c r="CP75" i="1"/>
  <c r="CY75" i="1"/>
  <c r="DM75" i="1"/>
  <c r="BF75" i="1"/>
  <c r="GJ75" i="1"/>
  <c r="DL75" i="1"/>
  <c r="CX75" i="1"/>
  <c r="EE75" i="1"/>
  <c r="FX75" i="1"/>
  <c r="DP75" i="1"/>
  <c r="Y75" i="1"/>
  <c r="DR75" i="1"/>
  <c r="FK75" i="1"/>
  <c r="EY75" i="1"/>
  <c r="FJ75" i="1"/>
  <c r="FF75" i="1"/>
  <c r="AU75" i="1"/>
  <c r="AI75" i="1"/>
  <c r="EM75" i="1"/>
  <c r="AY75" i="1"/>
  <c r="FW75" i="1"/>
  <c r="DS75" i="1"/>
  <c r="EJ75" i="1"/>
  <c r="FQ75" i="1"/>
  <c r="DC75" i="1"/>
  <c r="AB75" i="1"/>
  <c r="AF75" i="1"/>
  <c r="AH75" i="1"/>
  <c r="GQ75" i="1"/>
  <c r="DH75" i="1"/>
  <c r="AZ75" i="1"/>
  <c r="DY75" i="1"/>
  <c r="GR75" i="1"/>
  <c r="CE75" i="1"/>
  <c r="AA75" i="1"/>
  <c r="GS75" i="1"/>
  <c r="CL75" i="1"/>
  <c r="EZ75" i="1"/>
  <c r="GN75" i="1"/>
  <c r="BC75" i="1"/>
  <c r="H161" i="11"/>
  <c r="EG75" i="1"/>
  <c r="FD75" i="1"/>
  <c r="CS75" i="1"/>
  <c r="AX75" i="1"/>
  <c r="FZ75" i="1"/>
  <c r="FN75" i="1"/>
  <c r="GC75" i="1"/>
  <c r="AL75" i="1"/>
  <c r="FO75" i="1"/>
  <c r="BB75" i="1"/>
  <c r="ES75" i="1"/>
  <c r="FM75" i="1"/>
  <c r="EN75" i="1"/>
  <c r="GI75" i="1"/>
  <c r="CR75" i="1"/>
  <c r="CM74" i="1"/>
  <c r="FW74" i="1"/>
  <c r="CN74" i="1"/>
  <c r="AI74" i="1"/>
  <c r="CE74" i="1"/>
  <c r="DS74" i="1"/>
  <c r="FF74" i="1"/>
  <c r="FE74" i="1"/>
  <c r="AG74" i="1"/>
  <c r="EW74" i="1"/>
  <c r="FM74" i="1"/>
  <c r="FZ74" i="1"/>
  <c r="GE74" i="1"/>
  <c r="GD74" i="1"/>
  <c r="FU74" i="1"/>
  <c r="B160" i="11"/>
  <c r="CY74" i="1"/>
  <c r="FO74" i="1"/>
  <c r="GP74" i="1"/>
  <c r="FG74" i="1"/>
  <c r="BA74" i="1"/>
  <c r="BC74" i="1"/>
  <c r="EX74" i="1"/>
  <c r="AX74" i="1"/>
  <c r="Z74" i="1"/>
  <c r="AF74" i="1"/>
  <c r="CS74" i="1"/>
  <c r="FV74" i="1"/>
  <c r="EG74" i="1"/>
  <c r="DX74" i="1"/>
  <c r="FP74" i="1"/>
  <c r="BB74" i="1"/>
  <c r="DL74" i="1"/>
  <c r="GJ74" i="1"/>
  <c r="Y74" i="1"/>
  <c r="ER74" i="1"/>
  <c r="FS74" i="1"/>
  <c r="V74" i="1"/>
  <c r="W74" i="1"/>
  <c r="FL74" i="1"/>
  <c r="EY74" i="1"/>
  <c r="CP74" i="1"/>
  <c r="EU74" i="1"/>
  <c r="CR74" i="1"/>
  <c r="GG74" i="1"/>
  <c r="ES74" i="1"/>
  <c r="AY74" i="1"/>
  <c r="FT74" i="1"/>
  <c r="EJ74" i="1"/>
  <c r="FR74" i="1"/>
  <c r="AB74" i="1"/>
  <c r="GO74" i="1"/>
  <c r="BF74" i="1"/>
  <c r="FN74" i="1"/>
  <c r="AC74" i="1"/>
  <c r="GM74" i="1"/>
  <c r="AA74" i="1"/>
  <c r="ED74" i="1"/>
  <c r="EZ74" i="1"/>
  <c r="FY74" i="1"/>
  <c r="FA74" i="1"/>
  <c r="FJ74" i="1"/>
  <c r="FX74" i="1"/>
  <c r="DZ74" i="1"/>
  <c r="AU74" i="1"/>
  <c r="EB74" i="1"/>
  <c r="CO74" i="1"/>
  <c r="FQ74" i="1"/>
  <c r="FK74" i="1"/>
  <c r="AE74" i="1"/>
  <c r="CU74" i="1"/>
  <c r="EV74" i="1"/>
  <c r="CT74" i="1"/>
  <c r="AL74" i="1"/>
  <c r="GN74" i="1"/>
  <c r="GR74" i="1"/>
  <c r="DY74" i="1"/>
  <c r="BD74" i="1"/>
  <c r="BE74" i="1"/>
  <c r="FC74" i="1"/>
  <c r="DU74" i="1"/>
  <c r="FD74" i="1"/>
  <c r="EA74" i="1"/>
  <c r="AK74" i="1"/>
  <c r="EM74" i="1"/>
  <c r="EN74" i="1"/>
  <c r="GS74" i="1"/>
  <c r="FB74" i="1"/>
  <c r="DN74" i="1"/>
  <c r="X74" i="1"/>
  <c r="EC74" i="1"/>
  <c r="FI74" i="1"/>
  <c r="EI74" i="1"/>
  <c r="EP74" i="1"/>
  <c r="GI74" i="1"/>
  <c r="BG74" i="1"/>
  <c r="EE74" i="1"/>
  <c r="AZ74" i="1"/>
  <c r="DM74" i="1"/>
  <c r="CX74" i="1"/>
  <c r="DC74" i="1"/>
  <c r="GF74" i="1"/>
  <c r="BH74" i="1"/>
  <c r="EO74" i="1"/>
  <c r="FH74" i="1"/>
  <c r="DP74" i="1"/>
  <c r="EL74" i="1"/>
  <c r="DE74" i="1"/>
  <c r="GL74" i="1"/>
  <c r="DD74" i="1"/>
  <c r="BC73" i="1"/>
  <c r="GF73" i="1"/>
  <c r="FP73" i="1"/>
  <c r="CP73" i="1"/>
  <c r="AB73" i="1"/>
  <c r="DQ73" i="1"/>
  <c r="FM73" i="1"/>
  <c r="GS73" i="1"/>
  <c r="AK73" i="1"/>
  <c r="DP73" i="1"/>
  <c r="CS73" i="1"/>
  <c r="DX73" i="1"/>
  <c r="AG73" i="1"/>
  <c r="BE73" i="1"/>
  <c r="GD73" i="1"/>
  <c r="FR73" i="1"/>
  <c r="AZ73" i="1"/>
  <c r="FX73" i="1"/>
  <c r="CN73" i="1"/>
  <c r="FW73" i="1"/>
  <c r="ES73" i="1"/>
  <c r="FC73" i="1"/>
  <c r="P73" i="1"/>
  <c r="H159" i="11"/>
  <c r="AI73" i="1"/>
  <c r="AE73" i="1"/>
  <c r="DH73" i="1"/>
  <c r="EJ73" i="1"/>
  <c r="BG73" i="1"/>
  <c r="AA73" i="1"/>
  <c r="GR73" i="1"/>
  <c r="FZ73" i="1"/>
  <c r="ET73" i="1"/>
  <c r="EZ73" i="1"/>
  <c r="BF73" i="1"/>
  <c r="CE73" i="1"/>
  <c r="ED73" i="1"/>
  <c r="DC73" i="1"/>
  <c r="BA73" i="1"/>
  <c r="AH73" i="1"/>
  <c r="DY73" i="1"/>
  <c r="AV73" i="1"/>
  <c r="FJ73" i="1"/>
  <c r="EU73" i="1"/>
  <c r="FS73" i="1"/>
  <c r="CQ73" i="1"/>
  <c r="FT73" i="1"/>
  <c r="EG73" i="1"/>
  <c r="EX73" i="1"/>
  <c r="FN73" i="1"/>
  <c r="FQ73" i="1"/>
  <c r="Y73" i="1"/>
  <c r="EI73" i="1"/>
  <c r="EA73" i="1"/>
  <c r="GJ73" i="1"/>
  <c r="FK73" i="1"/>
  <c r="EY73" i="1"/>
  <c r="FV73" i="1"/>
  <c r="EM73" i="1"/>
  <c r="DO73" i="1"/>
  <c r="AF73" i="1"/>
  <c r="FG73" i="1"/>
  <c r="EO73" i="1"/>
  <c r="Z73" i="1"/>
  <c r="V73" i="1"/>
  <c r="BH73" i="1"/>
  <c r="EC73" i="1"/>
  <c r="FE73" i="1"/>
  <c r="CU73" i="1"/>
  <c r="EW73" i="1"/>
  <c r="EV73" i="1"/>
  <c r="DN73" i="1"/>
  <c r="GN73" i="1"/>
  <c r="EN73" i="1"/>
  <c r="DU73" i="1"/>
  <c r="DT73" i="1"/>
  <c r="DL73" i="1"/>
  <c r="GL73" i="1"/>
  <c r="GP73" i="1"/>
  <c r="EB73" i="1"/>
  <c r="BD73" i="1"/>
  <c r="EL73" i="1"/>
  <c r="DS73" i="1"/>
  <c r="FD73" i="1"/>
  <c r="CY73" i="1"/>
  <c r="FI73" i="1"/>
  <c r="CX73" i="1"/>
  <c r="AY73" i="1"/>
  <c r="AX73" i="1"/>
  <c r="X73" i="1"/>
  <c r="FF73" i="1"/>
  <c r="FB73" i="1"/>
  <c r="EP73" i="1"/>
  <c r="GA73" i="1"/>
  <c r="CT73" i="1"/>
  <c r="FO73" i="1"/>
  <c r="W73" i="1"/>
  <c r="FU73" i="1"/>
  <c r="CZ73" i="1"/>
  <c r="FH73" i="1"/>
  <c r="DZ73" i="1"/>
  <c r="CR73" i="1"/>
  <c r="FA73" i="1"/>
  <c r="BR73" i="1"/>
  <c r="FL73" i="1"/>
  <c r="AC73" i="1"/>
  <c r="GL72" i="1"/>
  <c r="DN72" i="1"/>
  <c r="DC72" i="1"/>
  <c r="DZ72" i="1"/>
  <c r="CO72" i="1"/>
  <c r="BG72" i="1"/>
  <c r="FM72" i="1"/>
  <c r="H158" i="11"/>
  <c r="BR72" i="1"/>
  <c r="V72" i="1"/>
  <c r="AH72" i="1"/>
  <c r="CY72" i="1"/>
  <c r="ER72" i="1"/>
  <c r="GJ72" i="1"/>
  <c r="AY72" i="1"/>
  <c r="CT72" i="1"/>
  <c r="CL72" i="1"/>
  <c r="AV72" i="1"/>
  <c r="AF72" i="1"/>
  <c r="FN72" i="1"/>
  <c r="R72" i="1"/>
  <c r="P72" i="1"/>
  <c r="EV72" i="1"/>
  <c r="FD72" i="1"/>
  <c r="FW72" i="1"/>
  <c r="DP72" i="1"/>
  <c r="AL72" i="1"/>
  <c r="AU72" i="1"/>
  <c r="FO72" i="1"/>
  <c r="GP72" i="1"/>
  <c r="BF72" i="1"/>
  <c r="FG72" i="1"/>
  <c r="DX72" i="1"/>
  <c r="DM72" i="1"/>
  <c r="AA72" i="1"/>
  <c r="EL72" i="1"/>
  <c r="FL72" i="1"/>
  <c r="CS72" i="1"/>
  <c r="DR72" i="1"/>
  <c r="DQ72" i="1"/>
  <c r="CU72" i="1"/>
  <c r="CE72" i="1"/>
  <c r="EG72" i="1"/>
  <c r="GR72" i="1"/>
  <c r="Z72" i="1"/>
  <c r="FZ72" i="1"/>
  <c r="FX72" i="1"/>
  <c r="EU72" i="1"/>
  <c r="EC72" i="1"/>
  <c r="CQ72" i="1"/>
  <c r="X72" i="1"/>
  <c r="CZ72" i="1"/>
  <c r="ED72" i="1"/>
  <c r="BC72" i="1"/>
  <c r="ES72" i="1"/>
  <c r="S72" i="1"/>
  <c r="N72" i="1"/>
  <c r="BD72" i="1"/>
  <c r="GO72" i="1"/>
  <c r="GD72" i="1"/>
  <c r="FT72" i="1"/>
  <c r="EE72" i="1"/>
  <c r="AE72" i="1"/>
  <c r="DL72" i="1"/>
  <c r="FB72" i="1"/>
  <c r="FH72" i="1"/>
  <c r="BE72" i="1"/>
  <c r="EY72" i="1"/>
  <c r="FU72" i="1"/>
  <c r="FJ72" i="1"/>
  <c r="CR72" i="1"/>
  <c r="EP72" i="1"/>
  <c r="DB72" i="1"/>
  <c r="DS72" i="1"/>
  <c r="EZ72" i="1"/>
  <c r="FP72" i="1"/>
  <c r="DY72" i="1"/>
  <c r="AB72" i="1"/>
  <c r="EM72" i="1"/>
  <c r="DU72" i="1"/>
  <c r="FQ72" i="1"/>
  <c r="EJ72" i="1"/>
  <c r="GE72" i="1"/>
  <c r="CP72" i="1"/>
  <c r="DD72" i="1"/>
  <c r="FC72" i="1"/>
  <c r="EN72" i="1"/>
  <c r="AZ72" i="1"/>
  <c r="AG72" i="1"/>
  <c r="BH72" i="1"/>
  <c r="FA72" i="1"/>
  <c r="GS72" i="1"/>
  <c r="GC72" i="1"/>
  <c r="AX72" i="1"/>
  <c r="FF72" i="1"/>
  <c r="AI72" i="1"/>
  <c r="CM72" i="1"/>
  <c r="FV72" i="1"/>
  <c r="EX72" i="1"/>
  <c r="DA72" i="1"/>
  <c r="FI72" i="1"/>
  <c r="DO72" i="1"/>
  <c r="FK72" i="1"/>
  <c r="GN72" i="1"/>
  <c r="FS72" i="1"/>
  <c r="FE72" i="1"/>
  <c r="AC72" i="1"/>
  <c r="CX72" i="1"/>
  <c r="EO72" i="1"/>
  <c r="FR72" i="1"/>
  <c r="Y72" i="1"/>
  <c r="FH71" i="1"/>
  <c r="R71" i="1"/>
  <c r="S71" i="1"/>
  <c r="N71" i="1"/>
  <c r="DA71" i="1"/>
  <c r="FE71" i="1"/>
  <c r="FP71" i="1"/>
  <c r="DS71" i="1"/>
  <c r="V71" i="1"/>
  <c r="FW71" i="1"/>
  <c r="AL71" i="1"/>
  <c r="CX71" i="1"/>
  <c r="AU71" i="1"/>
  <c r="BB71" i="1"/>
  <c r="BG71" i="1"/>
  <c r="FR71" i="1"/>
  <c r="AF71" i="1"/>
  <c r="EL71" i="1"/>
  <c r="DP71" i="1"/>
  <c r="EJ71" i="1"/>
  <c r="EW71" i="1"/>
  <c r="DC71" i="1"/>
  <c r="DT71" i="1"/>
  <c r="FS71" i="1"/>
  <c r="ET71" i="1"/>
  <c r="DH71" i="1"/>
  <c r="DE71" i="1"/>
  <c r="AC71" i="1"/>
  <c r="FC71" i="1"/>
  <c r="FU71" i="1"/>
  <c r="FT71" i="1"/>
  <c r="AD71" i="1"/>
  <c r="AX71" i="1"/>
  <c r="DO71" i="1"/>
  <c r="FZ71" i="1"/>
  <c r="GS71" i="1"/>
  <c r="EC71" i="1"/>
  <c r="AA71" i="1"/>
  <c r="DB71" i="1"/>
  <c r="FX71" i="1"/>
  <c r="BC71" i="1"/>
  <c r="AZ71" i="1"/>
  <c r="FV71" i="1"/>
  <c r="GQ71" i="1"/>
  <c r="CM71" i="1"/>
  <c r="DL71" i="1"/>
  <c r="DR71" i="1"/>
  <c r="FJ71" i="1"/>
  <c r="CE71" i="1"/>
  <c r="EE71" i="1"/>
  <c r="DN71" i="1"/>
  <c r="GI71" i="1"/>
  <c r="CO71" i="1"/>
  <c r="BF71" i="1"/>
  <c r="FY71" i="1"/>
  <c r="BH71" i="1"/>
  <c r="FK71" i="1"/>
  <c r="CT71" i="1"/>
  <c r="CR71" i="1"/>
  <c r="EN71" i="1"/>
  <c r="FQ71" i="1"/>
  <c r="GM71" i="1"/>
  <c r="CP71" i="1"/>
  <c r="DY71" i="1"/>
  <c r="EU71" i="1"/>
  <c r="DU71" i="1"/>
  <c r="GL71" i="1"/>
  <c r="EY71" i="1"/>
  <c r="GP71" i="1"/>
  <c r="W71" i="1"/>
  <c r="BE71" i="1"/>
  <c r="DZ71" i="1"/>
  <c r="EA71" i="1"/>
  <c r="FN71" i="1"/>
  <c r="CU71" i="1"/>
  <c r="AE71" i="1"/>
  <c r="FA71" i="1"/>
  <c r="GD71" i="1"/>
  <c r="CN71" i="1"/>
  <c r="FL71" i="1"/>
  <c r="AI71" i="1"/>
  <c r="CQ71" i="1"/>
  <c r="DX71" i="1"/>
  <c r="FG71" i="1"/>
  <c r="CZ71" i="1"/>
  <c r="ES71" i="1"/>
  <c r="EG71" i="1"/>
  <c r="FI71" i="1"/>
  <c r="AY71" i="1"/>
  <c r="H157" i="11"/>
  <c r="BD71" i="1"/>
  <c r="EZ71" i="1"/>
  <c r="FD71" i="1"/>
  <c r="FM71" i="1"/>
  <c r="EX71" i="1"/>
  <c r="ER71" i="1"/>
  <c r="DM71" i="1"/>
  <c r="GJ71" i="1"/>
  <c r="X71" i="1"/>
  <c r="EV71" i="1"/>
  <c r="GN71" i="1"/>
  <c r="GR71" i="1"/>
  <c r="EP71" i="1"/>
  <c r="CL71" i="1"/>
  <c r="FF71" i="1"/>
  <c r="EI71" i="1"/>
  <c r="DD71" i="1"/>
  <c r="FO71" i="1"/>
  <c r="AG71" i="1"/>
  <c r="Y71" i="1"/>
  <c r="GN70" i="1"/>
  <c r="EA70" i="1"/>
  <c r="DN70" i="1"/>
  <c r="GO70" i="1"/>
  <c r="AB70" i="1"/>
  <c r="EI70" i="1"/>
  <c r="GS70" i="1"/>
  <c r="Z70" i="1"/>
  <c r="EG70" i="1"/>
  <c r="EJ70" i="1"/>
  <c r="BC70" i="1"/>
  <c r="FI70" i="1"/>
  <c r="CR70" i="1"/>
  <c r="FJ70" i="1"/>
  <c r="FX70" i="1"/>
  <c r="BE70" i="1"/>
  <c r="FT70" i="1"/>
  <c r="O70" i="1"/>
  <c r="DB70" i="1"/>
  <c r="GC70" i="1"/>
  <c r="BA70" i="1"/>
  <c r="AE70" i="1"/>
  <c r="GR70" i="1"/>
  <c r="ES70" i="1"/>
  <c r="FK70" i="1"/>
  <c r="BH70" i="1"/>
  <c r="AF70" i="1"/>
  <c r="AK70" i="1"/>
  <c r="DT70" i="1"/>
  <c r="AG70" i="1"/>
  <c r="V70" i="1"/>
  <c r="EY70" i="1"/>
  <c r="BB70" i="1"/>
  <c r="AI70" i="1"/>
  <c r="FM70" i="1"/>
  <c r="H156" i="11"/>
  <c r="GP70" i="1"/>
  <c r="CN70" i="1"/>
  <c r="Y70" i="1"/>
  <c r="CY70" i="1"/>
  <c r="EO70" i="1"/>
  <c r="EC70" i="1"/>
  <c r="FE70" i="1"/>
  <c r="CP70" i="1"/>
  <c r="FP70" i="1"/>
  <c r="FO70" i="1"/>
  <c r="CE70" i="1"/>
  <c r="EV70" i="1"/>
  <c r="EW70" i="1"/>
  <c r="GQ70" i="1"/>
  <c r="DH70" i="1"/>
  <c r="FG70" i="1"/>
  <c r="EU70" i="1"/>
  <c r="ER70" i="1"/>
  <c r="GK70" i="1"/>
  <c r="FN70" i="1"/>
  <c r="CZ70" i="1"/>
  <c r="DM70" i="1"/>
  <c r="FB70" i="1"/>
  <c r="GM70" i="1"/>
  <c r="CX70" i="1"/>
  <c r="AX70" i="1"/>
  <c r="FL70" i="1"/>
  <c r="DZ70" i="1"/>
  <c r="CO70" i="1"/>
  <c r="FR70" i="1"/>
  <c r="AZ70" i="1"/>
  <c r="FZ70" i="1"/>
  <c r="EP70" i="1"/>
  <c r="CT70" i="1"/>
  <c r="FQ70" i="1"/>
  <c r="FU70" i="1"/>
  <c r="DR70" i="1"/>
  <c r="GJ70" i="1"/>
  <c r="DO70" i="1"/>
  <c r="AC70" i="1"/>
  <c r="DP70" i="1"/>
  <c r="FA70" i="1"/>
  <c r="AY70" i="1"/>
  <c r="FS70" i="1"/>
  <c r="GL70" i="1"/>
  <c r="W70" i="1"/>
  <c r="EX70" i="1"/>
  <c r="FF70" i="1"/>
  <c r="FD70" i="1"/>
  <c r="DY70" i="1"/>
  <c r="CU70" i="1"/>
  <c r="BG70" i="1"/>
  <c r="EB70" i="1"/>
  <c r="CQ70" i="1"/>
  <c r="BF70" i="1"/>
  <c r="DL70" i="1"/>
  <c r="DA70" i="1"/>
  <c r="EN70" i="1"/>
  <c r="GG70" i="1"/>
  <c r="X70" i="1"/>
  <c r="BD70" i="1"/>
  <c r="FH70" i="1"/>
  <c r="DU70" i="1"/>
  <c r="EZ70" i="1"/>
  <c r="AD70" i="1"/>
  <c r="BR70" i="1"/>
  <c r="FV70" i="1"/>
  <c r="DD70" i="1"/>
  <c r="AA70" i="1"/>
  <c r="CM70" i="1"/>
  <c r="DC70" i="1"/>
  <c r="CS70" i="1"/>
  <c r="DS70" i="1"/>
  <c r="GD70" i="1"/>
  <c r="DE70" i="1"/>
  <c r="GF70" i="1"/>
  <c r="FC70" i="1"/>
  <c r="EL70" i="1"/>
  <c r="CZ69" i="1"/>
  <c r="BR69" i="1"/>
  <c r="FT69" i="1"/>
  <c r="FG69" i="1"/>
  <c r="CX69" i="1"/>
  <c r="DU69" i="1"/>
  <c r="FU69" i="1"/>
  <c r="FO69" i="1"/>
  <c r="EN69" i="1"/>
  <c r="AC69" i="1"/>
  <c r="CR69" i="1"/>
  <c r="FE69" i="1"/>
  <c r="DA69" i="1"/>
  <c r="FI69" i="1"/>
  <c r="BH69" i="1"/>
  <c r="AX69" i="1"/>
  <c r="FB69" i="1"/>
  <c r="CT69" i="1"/>
  <c r="DC69" i="1"/>
  <c r="GS69" i="1"/>
  <c r="CE69" i="1"/>
  <c r="EG69" i="1"/>
  <c r="FZ69" i="1"/>
  <c r="FQ69" i="1"/>
  <c r="DQ69" i="1"/>
  <c r="CM69" i="1"/>
  <c r="AF69" i="1"/>
  <c r="DP69" i="1"/>
  <c r="DM69" i="1"/>
  <c r="GM69" i="1"/>
  <c r="AA69" i="1"/>
  <c r="DT69" i="1"/>
  <c r="DN69" i="1"/>
  <c r="FS69" i="1"/>
  <c r="EU69" i="1"/>
  <c r="CN69" i="1"/>
  <c r="AZ69" i="1"/>
  <c r="EP69" i="1"/>
  <c r="AK69" i="1"/>
  <c r="DE69" i="1"/>
  <c r="AY69" i="1"/>
  <c r="FP69" i="1"/>
  <c r="FD69" i="1"/>
  <c r="DS69" i="1"/>
  <c r="EA69" i="1"/>
  <c r="DZ69" i="1"/>
  <c r="FN69" i="1"/>
  <c r="FM69" i="1"/>
  <c r="GF69" i="1"/>
  <c r="CU69" i="1"/>
  <c r="DB69" i="1"/>
  <c r="FC69" i="1"/>
  <c r="EC69" i="1"/>
  <c r="CO69" i="1"/>
  <c r="BF69" i="1"/>
  <c r="FK69" i="1"/>
  <c r="GD69" i="1"/>
  <c r="DL69" i="1"/>
  <c r="AI69" i="1"/>
  <c r="DX69" i="1"/>
  <c r="CL69" i="1"/>
  <c r="DO69" i="1"/>
  <c r="ES69" i="1"/>
  <c r="BD69" i="1"/>
  <c r="GN69" i="1"/>
  <c r="AG69" i="1"/>
  <c r="EW69" i="1"/>
  <c r="FR69" i="1"/>
  <c r="BA69" i="1"/>
  <c r="ER69" i="1"/>
  <c r="GR69" i="1"/>
  <c r="Z69" i="1"/>
  <c r="FF69" i="1"/>
  <c r="AD69" i="1"/>
  <c r="BE69" i="1"/>
  <c r="CY69" i="1"/>
  <c r="FH69" i="1"/>
  <c r="EI69" i="1"/>
  <c r="E155" i="11"/>
  <c r="H155" i="11"/>
  <c r="EY69" i="1"/>
  <c r="GP69" i="1"/>
  <c r="CQ69" i="1"/>
  <c r="GO69" i="1"/>
  <c r="DD69" i="1"/>
  <c r="DY69" i="1"/>
  <c r="FW69" i="1"/>
  <c r="FX69" i="1"/>
  <c r="DR69" i="1"/>
  <c r="FJ69" i="1"/>
  <c r="AH69" i="1"/>
  <c r="Y69" i="1"/>
  <c r="FV69" i="1"/>
  <c r="CS69" i="1"/>
  <c r="GJ69" i="1"/>
  <c r="GL69" i="1"/>
  <c r="AV69" i="1"/>
  <c r="GG69" i="1"/>
  <c r="FL69" i="1"/>
  <c r="EL69" i="1"/>
  <c r="GK69" i="1"/>
  <c r="BB69" i="1"/>
  <c r="GA69" i="1"/>
  <c r="DH69" i="1"/>
  <c r="GC69" i="1"/>
  <c r="BG69" i="1"/>
  <c r="BC69" i="1"/>
  <c r="AE69" i="1"/>
  <c r="EZ69" i="1"/>
  <c r="FA69" i="1"/>
  <c r="EJ69" i="1"/>
  <c r="V69" i="1"/>
  <c r="ET69" i="1"/>
  <c r="AB69" i="1"/>
  <c r="AV68" i="1"/>
  <c r="AB68" i="1"/>
  <c r="FX68" i="1"/>
  <c r="CY68" i="1"/>
  <c r="AE68" i="1"/>
  <c r="DM68" i="1"/>
  <c r="DQ68" i="1"/>
  <c r="FB68" i="1"/>
  <c r="EZ68" i="1"/>
  <c r="BA68" i="1"/>
  <c r="FS68" i="1"/>
  <c r="FZ68" i="1"/>
  <c r="EU68" i="1"/>
  <c r="FL68" i="1"/>
  <c r="CE68" i="1"/>
  <c r="GK68" i="1"/>
  <c r="AU68" i="1"/>
  <c r="FD68" i="1"/>
  <c r="DB68" i="1"/>
  <c r="DO68" i="1"/>
  <c r="FY68" i="1"/>
  <c r="FF68" i="1"/>
  <c r="GS68" i="1"/>
  <c r="V68" i="1"/>
  <c r="DN68" i="1"/>
  <c r="AY68" i="1"/>
  <c r="CR68" i="1"/>
  <c r="AH68" i="1"/>
  <c r="DD68" i="1"/>
  <c r="Y68" i="1"/>
  <c r="EC68" i="1"/>
  <c r="DZ68" i="1"/>
  <c r="GI68" i="1"/>
  <c r="CU68" i="1"/>
  <c r="EY68" i="1"/>
  <c r="AF68" i="1"/>
  <c r="DP68" i="1"/>
  <c r="W68" i="1"/>
  <c r="FU68" i="1"/>
  <c r="FI68" i="1"/>
  <c r="DH68" i="1"/>
  <c r="FV68" i="1"/>
  <c r="FW68" i="1"/>
  <c r="EE68" i="1"/>
  <c r="DT68" i="1"/>
  <c r="GL68" i="1"/>
  <c r="CL68" i="1"/>
  <c r="DA68" i="1"/>
  <c r="AX68" i="1"/>
  <c r="FA68" i="1"/>
  <c r="AG68" i="1"/>
  <c r="EN68" i="1"/>
  <c r="FJ68" i="1"/>
  <c r="FT68" i="1"/>
  <c r="AK68" i="1"/>
  <c r="EP68" i="1"/>
  <c r="GN68" i="1"/>
  <c r="BC68" i="1"/>
  <c r="AI68" i="1"/>
  <c r="EG68" i="1"/>
  <c r="CT68" i="1"/>
  <c r="FC68" i="1"/>
  <c r="GA68" i="1"/>
  <c r="DR68" i="1"/>
  <c r="GJ68" i="1"/>
  <c r="CM68" i="1"/>
  <c r="AZ68" i="1"/>
  <c r="CZ68" i="1"/>
  <c r="EA68" i="1"/>
  <c r="CX68" i="1"/>
  <c r="BR68" i="1"/>
  <c r="DL68" i="1"/>
  <c r="FO68" i="1"/>
  <c r="FR68" i="1"/>
  <c r="BE68" i="1"/>
  <c r="FG68" i="1"/>
  <c r="AL68" i="1"/>
  <c r="GR68" i="1"/>
  <c r="ES68" i="1"/>
  <c r="FE68" i="1"/>
  <c r="BD68" i="1"/>
  <c r="CN68" i="1"/>
  <c r="GF68" i="1"/>
  <c r="FH68" i="1"/>
  <c r="DS68" i="1"/>
  <c r="DC68" i="1"/>
  <c r="FN68" i="1"/>
  <c r="FQ68" i="1"/>
  <c r="FP68" i="1"/>
  <c r="GP68" i="1"/>
  <c r="EI68" i="1"/>
  <c r="E154" i="11"/>
  <c r="H154" i="11"/>
  <c r="FK68" i="1"/>
  <c r="DX68" i="1"/>
  <c r="CQ68" i="1"/>
  <c r="GD68" i="1"/>
  <c r="AA68" i="1"/>
  <c r="BF68" i="1"/>
  <c r="BG68" i="1"/>
  <c r="ED68" i="1"/>
  <c r="DY68" i="1"/>
  <c r="EJ68" i="1"/>
  <c r="DU68" i="1"/>
  <c r="BH68" i="1"/>
  <c r="FM68" i="1"/>
  <c r="AC68" i="1"/>
  <c r="EX68" i="1"/>
  <c r="AD67" i="1"/>
  <c r="CO67" i="1"/>
  <c r="GL67" i="1"/>
  <c r="EW67" i="1"/>
  <c r="DA67" i="1"/>
  <c r="EY67" i="1"/>
  <c r="GM67" i="1"/>
  <c r="EC67" i="1"/>
  <c r="FP67" i="1"/>
  <c r="CQ67" i="1"/>
  <c r="FQ67" i="1"/>
  <c r="BH67" i="1"/>
  <c r="BD67" i="1"/>
  <c r="ET67" i="1"/>
  <c r="GS67" i="1"/>
  <c r="FC67" i="1"/>
  <c r="DU67" i="1"/>
  <c r="EG67" i="1"/>
  <c r="FN67" i="1"/>
  <c r="H153" i="11"/>
  <c r="FI67" i="1"/>
  <c r="AF67" i="1"/>
  <c r="CR67" i="1"/>
  <c r="GN67" i="1"/>
  <c r="BE67" i="1"/>
  <c r="AG67" i="1"/>
  <c r="EO67" i="1"/>
  <c r="EN67" i="1"/>
  <c r="FW67" i="1"/>
  <c r="FT67" i="1"/>
  <c r="CT67" i="1"/>
  <c r="FA67" i="1"/>
  <c r="BG67" i="1"/>
  <c r="DZ67" i="1"/>
  <c r="GO67" i="1"/>
  <c r="AB67" i="1"/>
  <c r="CE67" i="1"/>
  <c r="DY67" i="1"/>
  <c r="EP67" i="1"/>
  <c r="FX67" i="1"/>
  <c r="FY67" i="1"/>
  <c r="EZ67" i="1"/>
  <c r="EJ67" i="1"/>
  <c r="GJ67" i="1"/>
  <c r="EX67" i="1"/>
  <c r="GD67" i="1"/>
  <c r="AH67" i="1"/>
  <c r="W67" i="1"/>
  <c r="FO67" i="1"/>
  <c r="FU67" i="1"/>
  <c r="FZ67" i="1"/>
  <c r="DR67" i="1"/>
  <c r="FH67" i="1"/>
  <c r="FB67" i="1"/>
  <c r="FF67" i="1"/>
  <c r="AV67" i="1"/>
  <c r="CY67" i="1"/>
  <c r="FD67" i="1"/>
  <c r="DQ67" i="1"/>
  <c r="DS67" i="1"/>
  <c r="CM67" i="1"/>
  <c r="DD67" i="1"/>
  <c r="X67" i="1"/>
  <c r="DP67" i="1"/>
  <c r="EA67" i="1"/>
  <c r="AY67" i="1"/>
  <c r="GR67" i="1"/>
  <c r="EE67" i="1"/>
  <c r="AX67" i="1"/>
  <c r="FV67" i="1"/>
  <c r="FG67" i="1"/>
  <c r="Y67" i="1"/>
  <c r="EV67" i="1"/>
  <c r="AU67" i="1"/>
  <c r="CU67" i="1"/>
  <c r="CZ67" i="1"/>
  <c r="FR67" i="1"/>
  <c r="FE67" i="1"/>
  <c r="AZ67" i="1"/>
  <c r="DO67" i="1"/>
  <c r="BC67" i="1"/>
  <c r="DX67" i="1"/>
  <c r="ES67" i="1"/>
  <c r="FK67" i="1"/>
  <c r="FS67" i="1"/>
  <c r="BB67" i="1"/>
  <c r="FJ67" i="1"/>
  <c r="DH67" i="1"/>
  <c r="CP67" i="1"/>
  <c r="DE67" i="1"/>
  <c r="EI67" i="1"/>
  <c r="CN67" i="1"/>
  <c r="GE67" i="1"/>
  <c r="DT67" i="1"/>
  <c r="DM67" i="1"/>
  <c r="AI67" i="1"/>
  <c r="AA67" i="1"/>
  <c r="GP67" i="1"/>
  <c r="EU67" i="1"/>
  <c r="V67" i="1"/>
  <c r="DN67" i="1"/>
  <c r="AL67" i="1"/>
  <c r="DL67" i="1"/>
  <c r="AE67" i="1"/>
  <c r="CX67" i="1"/>
  <c r="DC67" i="1"/>
  <c r="FL67" i="1"/>
  <c r="GI67" i="1"/>
  <c r="FM67" i="1"/>
  <c r="CP66" i="1"/>
  <c r="GG66" i="1"/>
  <c r="FO66" i="1"/>
  <c r="CS66" i="1"/>
  <c r="CE66" i="1"/>
  <c r="GL66" i="1"/>
  <c r="FC66" i="1"/>
  <c r="DD66" i="1"/>
  <c r="FL66" i="1"/>
  <c r="EN66" i="1"/>
  <c r="CZ66" i="1"/>
  <c r="DO66" i="1"/>
  <c r="CU66" i="1"/>
  <c r="EU66" i="1"/>
  <c r="CO66" i="1"/>
  <c r="EO66" i="1"/>
  <c r="AK66" i="1"/>
  <c r="FJ66" i="1"/>
  <c r="FG66" i="1"/>
  <c r="GQ66" i="1"/>
  <c r="DM66" i="1"/>
  <c r="DH66" i="1"/>
  <c r="GN66" i="1"/>
  <c r="AY66" i="1"/>
  <c r="FX66" i="1"/>
  <c r="BC66" i="1"/>
  <c r="CR66" i="1"/>
  <c r="EC66" i="1"/>
  <c r="FU66" i="1"/>
  <c r="FS66" i="1"/>
  <c r="W66" i="1"/>
  <c r="S66" i="1"/>
  <c r="N66" i="1"/>
  <c r="BD66" i="1"/>
  <c r="BH66" i="1"/>
  <c r="GS66" i="1"/>
  <c r="DT66" i="1"/>
  <c r="EW66" i="1"/>
  <c r="DA66" i="1"/>
  <c r="ER66" i="1"/>
  <c r="FK66" i="1"/>
  <c r="EP66" i="1"/>
  <c r="GP66" i="1"/>
  <c r="FH66" i="1"/>
  <c r="AX66" i="1"/>
  <c r="AL66" i="1"/>
  <c r="CY66" i="1"/>
  <c r="EI66" i="1"/>
  <c r="CN66" i="1"/>
  <c r="FT66" i="1"/>
  <c r="EX66" i="1"/>
  <c r="BA66" i="1"/>
  <c r="X66" i="1"/>
  <c r="DZ66" i="1"/>
  <c r="AU66" i="1"/>
  <c r="FB66" i="1"/>
  <c r="EY66" i="1"/>
  <c r="DL66" i="1"/>
  <c r="DP66" i="1"/>
  <c r="EJ66" i="1"/>
  <c r="AD66" i="1"/>
  <c r="DC66" i="1"/>
  <c r="GJ66" i="1"/>
  <c r="FW66" i="1"/>
  <c r="GO66" i="1"/>
  <c r="BE66" i="1"/>
  <c r="FD66" i="1"/>
  <c r="DY66" i="1"/>
  <c r="GE66" i="1"/>
  <c r="EE66" i="1"/>
  <c r="Z66" i="1"/>
  <c r="EV66" i="1"/>
  <c r="AE66" i="1"/>
  <c r="FE66" i="1"/>
  <c r="AG66" i="1"/>
  <c r="BB66" i="1"/>
  <c r="AB66" i="1"/>
  <c r="DN66" i="1"/>
  <c r="CM66" i="1"/>
  <c r="CX66" i="1"/>
  <c r="DR66" i="1"/>
  <c r="FR66" i="1"/>
  <c r="DS66" i="1"/>
  <c r="ES66" i="1"/>
  <c r="GR66" i="1"/>
  <c r="EA66" i="1"/>
  <c r="EG66" i="1"/>
  <c r="FZ66" i="1"/>
  <c r="FI66" i="1"/>
  <c r="EL66" i="1"/>
  <c r="GD66" i="1"/>
  <c r="FM66" i="1"/>
  <c r="DU66" i="1"/>
  <c r="FN66" i="1"/>
  <c r="CQ66" i="1"/>
  <c r="FF66" i="1"/>
  <c r="FA66" i="1"/>
  <c r="BG66" i="1"/>
  <c r="AI66" i="1"/>
  <c r="DE66" i="1"/>
  <c r="GF66" i="1"/>
  <c r="FQ66" i="1"/>
  <c r="FP66" i="1"/>
  <c r="H152" i="11"/>
  <c r="AZ66" i="1"/>
  <c r="V66" i="1"/>
  <c r="Y66" i="1"/>
  <c r="AF66" i="1"/>
  <c r="FV66" i="1"/>
  <c r="GC66" i="1"/>
  <c r="EZ66" i="1"/>
  <c r="CT66" i="1"/>
  <c r="EY65" i="1"/>
  <c r="EV65" i="1"/>
  <c r="CU65" i="1"/>
  <c r="FD65" i="1"/>
  <c r="FB65" i="1"/>
  <c r="DD65" i="1"/>
  <c r="EZ65" i="1"/>
  <c r="CR65" i="1"/>
  <c r="DU65" i="1"/>
  <c r="FE65" i="1"/>
  <c r="DL65" i="1"/>
  <c r="CO65" i="1"/>
  <c r="EL65" i="1"/>
  <c r="EN65" i="1"/>
  <c r="Y65" i="1"/>
  <c r="BE65" i="1"/>
  <c r="FU65" i="1"/>
  <c r="FQ65" i="1"/>
  <c r="GR65" i="1"/>
  <c r="FO65" i="1"/>
  <c r="FV65" i="1"/>
  <c r="DO65" i="1"/>
  <c r="EW65" i="1"/>
  <c r="AB65" i="1"/>
  <c r="FS65" i="1"/>
  <c r="DQ65" i="1"/>
  <c r="GJ65" i="1"/>
  <c r="FI65" i="1"/>
  <c r="V65" i="1"/>
  <c r="FX65" i="1"/>
  <c r="DT65" i="1"/>
  <c r="X65" i="1"/>
  <c r="FG65" i="1"/>
  <c r="BG65" i="1"/>
  <c r="FL65" i="1"/>
  <c r="AX65" i="1"/>
  <c r="AK65" i="1"/>
  <c r="BA65" i="1"/>
  <c r="O65" i="1"/>
  <c r="AD65" i="1"/>
  <c r="AY65" i="1"/>
  <c r="EU65" i="1"/>
  <c r="DZ65" i="1"/>
  <c r="AH65" i="1"/>
  <c r="ES65" i="1"/>
  <c r="AG65" i="1"/>
  <c r="FA65" i="1"/>
  <c r="DM65" i="1"/>
  <c r="Z65" i="1"/>
  <c r="EB65" i="1"/>
  <c r="CP65" i="1"/>
  <c r="CY65" i="1"/>
  <c r="DR65" i="1"/>
  <c r="FN65" i="1"/>
  <c r="CQ65" i="1"/>
  <c r="DE65" i="1"/>
  <c r="AZ65" i="1"/>
  <c r="GD65" i="1"/>
  <c r="DH65" i="1"/>
  <c r="BC65" i="1"/>
  <c r="EP65" i="1"/>
  <c r="DY65" i="1"/>
  <c r="ED65" i="1"/>
  <c r="FJ65" i="1"/>
  <c r="FT65" i="1"/>
  <c r="W65" i="1"/>
  <c r="EA65" i="1"/>
  <c r="DS65" i="1"/>
  <c r="AI65" i="1"/>
  <c r="EX65" i="1"/>
  <c r="GN65" i="1"/>
  <c r="EJ65" i="1"/>
  <c r="FP65" i="1"/>
  <c r="CN65" i="1"/>
  <c r="DN65" i="1"/>
  <c r="FF65" i="1"/>
  <c r="GC65" i="1"/>
  <c r="FR65" i="1"/>
  <c r="DC65" i="1"/>
  <c r="FZ65" i="1"/>
  <c r="CT65" i="1"/>
  <c r="DP65" i="1"/>
  <c r="AV65" i="1"/>
  <c r="AE65" i="1"/>
  <c r="GF65" i="1"/>
  <c r="GS65" i="1"/>
  <c r="E151" i="11"/>
  <c r="H151" i="11"/>
  <c r="DX65" i="1"/>
  <c r="R65" i="1"/>
  <c r="S65" i="1"/>
  <c r="P65" i="1"/>
  <c r="BB65" i="1"/>
  <c r="AF65" i="1"/>
  <c r="EC65" i="1"/>
  <c r="CZ65" i="1"/>
  <c r="GL65" i="1"/>
  <c r="CX65" i="1"/>
  <c r="CM65" i="1"/>
  <c r="FH65" i="1"/>
  <c r="N65" i="1"/>
  <c r="BD65" i="1"/>
  <c r="FC65" i="1"/>
  <c r="FM65" i="1"/>
  <c r="CE65" i="1"/>
  <c r="CS65" i="1"/>
  <c r="DA65" i="1"/>
  <c r="GP65" i="1"/>
  <c r="FK65" i="1"/>
  <c r="CQ64" i="1"/>
  <c r="FQ64" i="1"/>
  <c r="EP64" i="1"/>
  <c r="R64" i="1"/>
  <c r="S64" i="1"/>
  <c r="N64" i="1"/>
  <c r="BD64" i="1"/>
  <c r="FM64" i="1"/>
  <c r="BB64" i="1"/>
  <c r="FH64" i="1"/>
  <c r="FW64" i="1"/>
  <c r="FX64" i="1"/>
  <c r="AV64" i="1"/>
  <c r="FN64" i="1"/>
  <c r="BE64" i="1"/>
  <c r="GD64" i="1"/>
  <c r="GL64" i="1"/>
  <c r="W64" i="1"/>
  <c r="CU64" i="1"/>
  <c r="GR64" i="1"/>
  <c r="AB64" i="1"/>
  <c r="FI64" i="1"/>
  <c r="AL64" i="1"/>
  <c r="GE64" i="1"/>
  <c r="AU64" i="1"/>
  <c r="EO64" i="1"/>
  <c r="EW64" i="1"/>
  <c r="P64" i="1"/>
  <c r="GF64" i="1"/>
  <c r="DA64" i="1"/>
  <c r="EX64" i="1"/>
  <c r="FC64" i="1"/>
  <c r="DT64" i="1"/>
  <c r="DQ64" i="1"/>
  <c r="EY64" i="1"/>
  <c r="FF64" i="1"/>
  <c r="BC64" i="1"/>
  <c r="DX64" i="1"/>
  <c r="GM64" i="1"/>
  <c r="DS64" i="1"/>
  <c r="AH64" i="1"/>
  <c r="CM64" i="1"/>
  <c r="FZ64" i="1"/>
  <c r="BG64" i="1"/>
  <c r="AZ64" i="1"/>
  <c r="CE64" i="1"/>
  <c r="AE64" i="1"/>
  <c r="FE64" i="1"/>
  <c r="FU64" i="1"/>
  <c r="CX64" i="1"/>
  <c r="DD64" i="1"/>
  <c r="O64" i="1"/>
  <c r="AK64" i="1"/>
  <c r="Y64" i="1"/>
  <c r="AF64" i="1"/>
  <c r="EI64" i="1"/>
  <c r="FK64" i="1"/>
  <c r="DC64" i="1"/>
  <c r="AA64" i="1"/>
  <c r="CT64" i="1"/>
  <c r="BH64" i="1"/>
  <c r="FG64" i="1"/>
  <c r="EU64" i="1"/>
  <c r="ES64" i="1"/>
  <c r="GP64" i="1"/>
  <c r="EB64" i="1"/>
  <c r="DH64" i="1"/>
  <c r="EA64" i="1"/>
  <c r="CS64" i="1"/>
  <c r="FO64" i="1"/>
  <c r="DU64" i="1"/>
  <c r="GJ64" i="1"/>
  <c r="GI64" i="1"/>
  <c r="CN64" i="1"/>
  <c r="Z64" i="1"/>
  <c r="AY64" i="1"/>
  <c r="FR64" i="1"/>
  <c r="DY64" i="1"/>
  <c r="FD64" i="1"/>
  <c r="FA64" i="1"/>
  <c r="GS64" i="1"/>
  <c r="DL64" i="1"/>
  <c r="AX64" i="1"/>
  <c r="DR64" i="1"/>
  <c r="CR64" i="1"/>
  <c r="DP64" i="1"/>
  <c r="EZ64" i="1"/>
  <c r="CZ64" i="1"/>
  <c r="GN64" i="1"/>
  <c r="FT64" i="1"/>
  <c r="FB64" i="1"/>
  <c r="DM64" i="1"/>
  <c r="AI64" i="1"/>
  <c r="DE64" i="1"/>
  <c r="FV64" i="1"/>
  <c r="FS64" i="1"/>
  <c r="EN64" i="1"/>
  <c r="H150" i="11"/>
  <c r="FL64" i="1"/>
  <c r="DN64" i="1"/>
  <c r="DO64" i="1"/>
  <c r="CO64" i="1"/>
  <c r="CY64" i="1"/>
  <c r="FP64" i="1"/>
  <c r="DZ64" i="1"/>
  <c r="AD64" i="1"/>
  <c r="EE64" i="1"/>
  <c r="V64" i="1"/>
  <c r="BA64" i="1"/>
  <c r="FJ64" i="1"/>
  <c r="EC64" i="1"/>
  <c r="EJ64" i="1"/>
  <c r="FV63" i="1"/>
  <c r="AU63" i="1"/>
  <c r="H149" i="11"/>
  <c r="BB63" i="1"/>
  <c r="EE63" i="1"/>
  <c r="DL63" i="1"/>
  <c r="FF63" i="1"/>
  <c r="CP63" i="1"/>
  <c r="GF63" i="1"/>
  <c r="DE63" i="1"/>
  <c r="CE63" i="1"/>
  <c r="CL63" i="1"/>
  <c r="DM63" i="1"/>
  <c r="FI63" i="1"/>
  <c r="CQ63" i="1"/>
  <c r="EX63" i="1"/>
  <c r="FQ63" i="1"/>
  <c r="GP63" i="1"/>
  <c r="AK63" i="1"/>
  <c r="DS63" i="1"/>
  <c r="FC63" i="1"/>
  <c r="FR63" i="1"/>
  <c r="GL63" i="1"/>
  <c r="EB63" i="1"/>
  <c r="EG63" i="1"/>
  <c r="CZ63" i="1"/>
  <c r="GN63" i="1"/>
  <c r="ES63" i="1"/>
  <c r="FU63" i="1"/>
  <c r="AX63" i="1"/>
  <c r="CU63" i="1"/>
  <c r="W63" i="1"/>
  <c r="FH63" i="1"/>
  <c r="BC63" i="1"/>
  <c r="AG63" i="1"/>
  <c r="FW63" i="1"/>
  <c r="DZ63" i="1"/>
  <c r="EY63" i="1"/>
  <c r="BR63" i="1"/>
  <c r="FT63" i="1"/>
  <c r="EW63" i="1"/>
  <c r="FS63" i="1"/>
  <c r="CO63" i="1"/>
  <c r="O63" i="1"/>
  <c r="AH63" i="1"/>
  <c r="GQ63" i="1"/>
  <c r="DU63" i="1"/>
  <c r="DY63" i="1"/>
  <c r="Y63" i="1"/>
  <c r="EN63" i="1"/>
  <c r="CM63" i="1"/>
  <c r="FM63" i="1"/>
  <c r="FB63" i="1"/>
  <c r="AZ63" i="1"/>
  <c r="EA63" i="1"/>
  <c r="FL63" i="1"/>
  <c r="AY63" i="1"/>
  <c r="DP63" i="1"/>
  <c r="BH63" i="1"/>
  <c r="EI63" i="1"/>
  <c r="EV63" i="1"/>
  <c r="EZ63" i="1"/>
  <c r="ED63" i="1"/>
  <c r="X63" i="1"/>
  <c r="FE63" i="1"/>
  <c r="DQ63" i="1"/>
  <c r="FD63" i="1"/>
  <c r="AA63" i="1"/>
  <c r="FG63" i="1"/>
  <c r="DC63" i="1"/>
  <c r="R63" i="1"/>
  <c r="S63" i="1"/>
  <c r="P63" i="1"/>
  <c r="GA63" i="1"/>
  <c r="FJ63" i="1"/>
  <c r="GR63" i="1"/>
  <c r="EU63" i="1"/>
  <c r="AB63" i="1"/>
  <c r="DH63" i="1"/>
  <c r="GD63" i="1"/>
  <c r="AE63" i="1"/>
  <c r="BA63" i="1"/>
  <c r="CR63" i="1"/>
  <c r="AI63" i="1"/>
  <c r="EC63" i="1"/>
  <c r="CT63" i="1"/>
  <c r="CX63" i="1"/>
  <c r="DO63" i="1"/>
  <c r="GJ63" i="1"/>
  <c r="AL63" i="1"/>
  <c r="BE63" i="1"/>
  <c r="FY63" i="1"/>
  <c r="CY63" i="1"/>
  <c r="CN63" i="1"/>
  <c r="FA63" i="1"/>
  <c r="DX63" i="1"/>
  <c r="FN63" i="1"/>
  <c r="FK63" i="1"/>
  <c r="DR63" i="1"/>
  <c r="AV63" i="1"/>
  <c r="FP63" i="1"/>
  <c r="GM63" i="1"/>
  <c r="EP63" i="1"/>
  <c r="V63" i="1"/>
  <c r="FX63" i="1"/>
  <c r="EJ63" i="1"/>
  <c r="GS63" i="1"/>
  <c r="FO63" i="1"/>
  <c r="GE63" i="1"/>
  <c r="DD63" i="1"/>
  <c r="FZ63" i="1"/>
  <c r="DM62" i="1"/>
  <c r="GF62" i="1"/>
  <c r="GR62" i="1"/>
  <c r="BG62" i="1"/>
  <c r="DQ62" i="1"/>
  <c r="GD62" i="1"/>
  <c r="AH62" i="1"/>
  <c r="GJ62" i="1"/>
  <c r="AE62" i="1"/>
  <c r="GK62" i="1"/>
  <c r="AZ62" i="1"/>
  <c r="EI62" i="1"/>
  <c r="CM62" i="1"/>
  <c r="FN62" i="1"/>
  <c r="FZ62" i="1"/>
  <c r="FG62" i="1"/>
  <c r="FS62" i="1"/>
  <c r="DL62" i="1"/>
  <c r="FX62" i="1"/>
  <c r="GL62" i="1"/>
  <c r="CO62" i="1"/>
  <c r="FL62" i="1"/>
  <c r="FI62" i="1"/>
  <c r="ED62" i="1"/>
  <c r="V62" i="1"/>
  <c r="FA62" i="1"/>
  <c r="FE62" i="1"/>
  <c r="CE62" i="1"/>
  <c r="GO62" i="1"/>
  <c r="AY62" i="1"/>
  <c r="BE62" i="1"/>
  <c r="DO62" i="1"/>
  <c r="ER62" i="1"/>
  <c r="FT62" i="1"/>
  <c r="BH62" i="1"/>
  <c r="CN62" i="1"/>
  <c r="FB62" i="1"/>
  <c r="FH62" i="1"/>
  <c r="R62" i="1"/>
  <c r="S62" i="1"/>
  <c r="DC62" i="1"/>
  <c r="FP62" i="1"/>
  <c r="CX62" i="1"/>
  <c r="CQ62" i="1"/>
  <c r="AI62" i="1"/>
  <c r="DZ62" i="1"/>
  <c r="GE62" i="1"/>
  <c r="W62" i="1"/>
  <c r="CP62" i="1"/>
  <c r="BC62" i="1"/>
  <c r="ES62" i="1"/>
  <c r="EX62" i="1"/>
  <c r="DT62" i="1"/>
  <c r="EB62" i="1"/>
  <c r="FW62" i="1"/>
  <c r="FU62" i="1"/>
  <c r="EJ62" i="1"/>
  <c r="EZ62" i="1"/>
  <c r="DS62" i="1"/>
  <c r="EE62" i="1"/>
  <c r="H148" i="11"/>
  <c r="GG62" i="1"/>
  <c r="DD62" i="1"/>
  <c r="FR62" i="1"/>
  <c r="DH62" i="1"/>
  <c r="N62" i="1"/>
  <c r="AB62" i="1"/>
  <c r="AA62" i="1"/>
  <c r="DN62" i="1"/>
  <c r="Y62" i="1"/>
  <c r="DR62" i="1"/>
  <c r="CY62" i="1"/>
  <c r="EU62" i="1"/>
  <c r="EN62" i="1"/>
  <c r="AF62" i="1"/>
  <c r="X62" i="1"/>
  <c r="AX62" i="1"/>
  <c r="FV62" i="1"/>
  <c r="DU62" i="1"/>
  <c r="CR62" i="1"/>
  <c r="GQ62" i="1"/>
  <c r="DX62" i="1"/>
  <c r="CS62" i="1"/>
  <c r="FC62" i="1"/>
  <c r="AK62" i="1"/>
  <c r="BA62" i="1"/>
  <c r="CL62" i="1"/>
  <c r="CT62" i="1"/>
  <c r="GN62" i="1"/>
  <c r="EC62" i="1"/>
  <c r="EA62" i="1"/>
  <c r="FJ62" i="1"/>
  <c r="EY62" i="1"/>
  <c r="EW62" i="1"/>
  <c r="EV62" i="1"/>
  <c r="AU62" i="1"/>
  <c r="FM62" i="1"/>
  <c r="AL62" i="1"/>
  <c r="FQ62" i="1"/>
  <c r="DP62" i="1"/>
  <c r="GP62" i="1"/>
  <c r="CZ62" i="1"/>
  <c r="FD62" i="1"/>
  <c r="DY62" i="1"/>
  <c r="FO62" i="1"/>
  <c r="FK62" i="1"/>
  <c r="Z62" i="1"/>
  <c r="CU62" i="1"/>
  <c r="EP62" i="1"/>
  <c r="AV62" i="1"/>
  <c r="BB62" i="1"/>
  <c r="FF62" i="1"/>
  <c r="DX61" i="1"/>
  <c r="R61" i="1"/>
  <c r="S61" i="1"/>
  <c r="N61" i="1"/>
  <c r="BD61" i="1"/>
  <c r="BR61" i="1"/>
  <c r="FS61" i="1"/>
  <c r="DQ61" i="1"/>
  <c r="DZ61" i="1"/>
  <c r="CM61" i="1"/>
  <c r="DA61" i="1"/>
  <c r="FU61" i="1"/>
  <c r="GS61" i="1"/>
  <c r="DH61" i="1"/>
  <c r="BC61" i="1"/>
  <c r="FL61" i="1"/>
  <c r="EY61" i="1"/>
  <c r="FP61" i="1"/>
  <c r="EU61" i="1"/>
  <c r="GE61" i="1"/>
  <c r="FX61" i="1"/>
  <c r="DS61" i="1"/>
  <c r="FA61" i="1"/>
  <c r="AH61" i="1"/>
  <c r="EV61" i="1"/>
  <c r="FD61" i="1"/>
  <c r="FN61" i="1"/>
  <c r="FG61" i="1"/>
  <c r="GA61" i="1"/>
  <c r="CN61" i="1"/>
  <c r="EN61" i="1"/>
  <c r="H147" i="11"/>
  <c r="DM61" i="1"/>
  <c r="ES61" i="1"/>
  <c r="FK61" i="1"/>
  <c r="DT61" i="1"/>
  <c r="EW61" i="1"/>
  <c r="GF61" i="1"/>
  <c r="GP61" i="1"/>
  <c r="CY61" i="1"/>
  <c r="EZ61" i="1"/>
  <c r="CP61" i="1"/>
  <c r="CR61" i="1"/>
  <c r="AG61" i="1"/>
  <c r="GR61" i="1"/>
  <c r="FF61" i="1"/>
  <c r="P61" i="1"/>
  <c r="AL61" i="1"/>
  <c r="EC61" i="1"/>
  <c r="FE61" i="1"/>
  <c r="GL61" i="1"/>
  <c r="CX61" i="1"/>
  <c r="GD61" i="1"/>
  <c r="GG61" i="1"/>
  <c r="GJ61" i="1"/>
  <c r="AK61" i="1"/>
  <c r="EX61" i="1"/>
  <c r="BE61" i="1"/>
  <c r="AU61" i="1"/>
  <c r="FO61" i="1"/>
  <c r="W61" i="1"/>
  <c r="EB61" i="1"/>
  <c r="DY61" i="1"/>
  <c r="AE61" i="1"/>
  <c r="AY61" i="1"/>
  <c r="DO61" i="1"/>
  <c r="X61" i="1"/>
  <c r="Y61" i="1"/>
  <c r="EA61" i="1"/>
  <c r="DE61" i="1"/>
  <c r="BB61" i="1"/>
  <c r="CQ61" i="1"/>
  <c r="EP61" i="1"/>
  <c r="EL61" i="1"/>
  <c r="FV61" i="1"/>
  <c r="GN61" i="1"/>
  <c r="AZ61" i="1"/>
  <c r="DL61" i="1"/>
  <c r="GK61" i="1"/>
  <c r="FC61" i="1"/>
  <c r="GO61" i="1"/>
  <c r="CT61" i="1"/>
  <c r="AI61" i="1"/>
  <c r="CO61" i="1"/>
  <c r="DP61" i="1"/>
  <c r="AD61" i="1"/>
  <c r="DD61" i="1"/>
  <c r="EE61" i="1"/>
  <c r="AV61" i="1"/>
  <c r="FB61" i="1"/>
  <c r="CS61" i="1"/>
  <c r="CU61" i="1"/>
  <c r="EJ61" i="1"/>
  <c r="FI61" i="1"/>
  <c r="FR61" i="1"/>
  <c r="DR61" i="1"/>
  <c r="FQ61" i="1"/>
  <c r="Z61" i="1"/>
  <c r="CZ61" i="1"/>
  <c r="EM61" i="1"/>
  <c r="FH61" i="1"/>
  <c r="V61" i="1"/>
  <c r="AX61" i="1"/>
  <c r="CE61" i="1"/>
  <c r="FZ61" i="1"/>
  <c r="DC61" i="1"/>
  <c r="FT61" i="1"/>
  <c r="FJ61" i="1"/>
  <c r="BA61" i="1"/>
  <c r="DU61" i="1"/>
  <c r="DP60" i="1"/>
  <c r="DR60" i="1"/>
  <c r="AA60" i="1"/>
  <c r="DZ60" i="1"/>
  <c r="CU60" i="1"/>
  <c r="FH60" i="1"/>
  <c r="AH60" i="1"/>
  <c r="GN60" i="1"/>
  <c r="CZ60" i="1"/>
  <c r="GQ60" i="1"/>
  <c r="FU60" i="1"/>
  <c r="ES60" i="1"/>
  <c r="GF60" i="1"/>
  <c r="FS60" i="1"/>
  <c r="FF60" i="1"/>
  <c r="EG60" i="1"/>
  <c r="Y60" i="1"/>
  <c r="GJ60" i="1"/>
  <c r="DT60" i="1"/>
  <c r="FT60" i="1"/>
  <c r="FY60" i="1"/>
  <c r="EP60" i="1"/>
  <c r="FV60" i="1"/>
  <c r="X60" i="1"/>
  <c r="DE60" i="1"/>
  <c r="CY60" i="1"/>
  <c r="AI60" i="1"/>
  <c r="EO60" i="1"/>
  <c r="GP60" i="1"/>
  <c r="AK60" i="1"/>
  <c r="CO60" i="1"/>
  <c r="DQ60" i="1"/>
  <c r="FQ60" i="1"/>
  <c r="R60" i="1"/>
  <c r="S60" i="1"/>
  <c r="N60" i="1"/>
  <c r="Z60" i="1"/>
  <c r="DX60" i="1"/>
  <c r="DO60" i="1"/>
  <c r="AX60" i="1"/>
  <c r="FL60" i="1"/>
  <c r="FI60" i="1"/>
  <c r="CM60" i="1"/>
  <c r="BC60" i="1"/>
  <c r="AZ60" i="1"/>
  <c r="DM60" i="1"/>
  <c r="FP60" i="1"/>
  <c r="FK60" i="1"/>
  <c r="GM60" i="1"/>
  <c r="DY60" i="1"/>
  <c r="EW60" i="1"/>
  <c r="DU60" i="1"/>
  <c r="DH60" i="1"/>
  <c r="GR60" i="1"/>
  <c r="BH60" i="1"/>
  <c r="FG60" i="1"/>
  <c r="EX60" i="1"/>
  <c r="W60" i="1"/>
  <c r="GI60" i="1"/>
  <c r="EY60" i="1"/>
  <c r="BE60" i="1"/>
  <c r="H146" i="11"/>
  <c r="EZ60" i="1"/>
  <c r="FD60" i="1"/>
  <c r="DL60" i="1"/>
  <c r="DA60" i="1"/>
  <c r="DD60" i="1"/>
  <c r="AL60" i="1"/>
  <c r="EA60" i="1"/>
  <c r="EC60" i="1"/>
  <c r="AY60" i="1"/>
  <c r="CS60" i="1"/>
  <c r="CP60" i="1"/>
  <c r="FE60" i="1"/>
  <c r="AV60" i="1"/>
  <c r="BD60" i="1"/>
  <c r="FA60" i="1"/>
  <c r="EM60" i="1"/>
  <c r="V60" i="1"/>
  <c r="FZ60" i="1"/>
  <c r="EV60" i="1"/>
  <c r="EL60" i="1"/>
  <c r="CT60" i="1"/>
  <c r="FO60" i="1"/>
  <c r="FJ60" i="1"/>
  <c r="CE60" i="1"/>
  <c r="CQ60" i="1"/>
  <c r="BB60" i="1"/>
  <c r="AD60" i="1"/>
  <c r="CR60" i="1"/>
  <c r="GD60" i="1"/>
  <c r="CN60" i="1"/>
  <c r="DS60" i="1"/>
  <c r="AU60" i="1"/>
  <c r="GL60" i="1"/>
  <c r="FN60" i="1"/>
  <c r="GA60" i="1"/>
  <c r="CX60" i="1"/>
  <c r="GG60" i="1"/>
  <c r="EJ60" i="1"/>
  <c r="FX60" i="1"/>
  <c r="AE60" i="1"/>
  <c r="EE60" i="1"/>
  <c r="EU60" i="1"/>
  <c r="FC60" i="1"/>
  <c r="FW60" i="1"/>
  <c r="FM60" i="1"/>
  <c r="BA60" i="1"/>
  <c r="DS59" i="1"/>
  <c r="DO59" i="1"/>
  <c r="AV59" i="1"/>
  <c r="GE59" i="1"/>
  <c r="FI59" i="1"/>
  <c r="CR59" i="1"/>
  <c r="GS59" i="1"/>
  <c r="FN59" i="1"/>
  <c r="CS59" i="1"/>
  <c r="DE59" i="1"/>
  <c r="FK59" i="1"/>
  <c r="DZ59" i="1"/>
  <c r="BR59" i="1"/>
  <c r="GD59" i="1"/>
  <c r="FC59" i="1"/>
  <c r="EA59" i="1"/>
  <c r="R59" i="1"/>
  <c r="S59" i="1"/>
  <c r="N59" i="1"/>
  <c r="DA59" i="1"/>
  <c r="AG59" i="1"/>
  <c r="DT59" i="1"/>
  <c r="GL59" i="1"/>
  <c r="EW59" i="1"/>
  <c r="EL59" i="1"/>
  <c r="GF59" i="1"/>
  <c r="V59" i="1"/>
  <c r="W59" i="1"/>
  <c r="CO59" i="1"/>
  <c r="DD59" i="1"/>
  <c r="CN59" i="1"/>
  <c r="DL59" i="1"/>
  <c r="CY59" i="1"/>
  <c r="Y59" i="1"/>
  <c r="AI59" i="1"/>
  <c r="CP59" i="1"/>
  <c r="FH59" i="1"/>
  <c r="EE59" i="1"/>
  <c r="GN59" i="1"/>
  <c r="AZ59" i="1"/>
  <c r="GK59" i="1"/>
  <c r="FO59" i="1"/>
  <c r="FG59" i="1"/>
  <c r="DP59" i="1"/>
  <c r="GO59" i="1"/>
  <c r="CQ59" i="1"/>
  <c r="GP59" i="1"/>
  <c r="FD59" i="1"/>
  <c r="FV59" i="1"/>
  <c r="FZ59" i="1"/>
  <c r="FS59" i="1"/>
  <c r="GG59" i="1"/>
  <c r="EJ59" i="1"/>
  <c r="EM59" i="1"/>
  <c r="EU59" i="1"/>
  <c r="CT59" i="1"/>
  <c r="EZ59" i="1"/>
  <c r="EN59" i="1"/>
  <c r="X59" i="1"/>
  <c r="FQ59" i="1"/>
  <c r="AH59" i="1"/>
  <c r="AY59" i="1"/>
  <c r="FJ59" i="1"/>
  <c r="BC59" i="1"/>
  <c r="EI59" i="1"/>
  <c r="DY59" i="1"/>
  <c r="EY59" i="1"/>
  <c r="BE59" i="1"/>
  <c r="FP59" i="1"/>
  <c r="GR59" i="1"/>
  <c r="FE59" i="1"/>
  <c r="DU59" i="1"/>
  <c r="FM59" i="1"/>
  <c r="FL59" i="1"/>
  <c r="CL59" i="1"/>
  <c r="EV59" i="1"/>
  <c r="FT59" i="1"/>
  <c r="FU59" i="1"/>
  <c r="CX59" i="1"/>
  <c r="DM59" i="1"/>
  <c r="CZ59" i="1"/>
  <c r="CE59" i="1"/>
  <c r="ES59" i="1"/>
  <c r="FX59" i="1"/>
  <c r="GC59" i="1"/>
  <c r="FW59" i="1"/>
  <c r="BB59" i="1"/>
  <c r="FF59" i="1"/>
  <c r="AE59" i="1"/>
  <c r="CU59" i="1"/>
  <c r="AK59" i="1"/>
  <c r="DC59" i="1"/>
  <c r="H145" i="11"/>
  <c r="FA59" i="1"/>
  <c r="FB59" i="1"/>
  <c r="BD59" i="1"/>
  <c r="CM59" i="1"/>
  <c r="GJ59" i="1"/>
  <c r="DQ59" i="1"/>
  <c r="EB59" i="1"/>
  <c r="AX59" i="1"/>
  <c r="EP59" i="1"/>
  <c r="FR59" i="1"/>
  <c r="GA59" i="1"/>
  <c r="Z59" i="1"/>
  <c r="BA59" i="1"/>
  <c r="AB59" i="1"/>
  <c r="AU59" i="1"/>
  <c r="EX59" i="1"/>
  <c r="O59" i="1"/>
  <c r="DX59" i="1"/>
  <c r="DR59" i="1"/>
  <c r="W58" i="1"/>
  <c r="FM58" i="1"/>
  <c r="FT58" i="1"/>
  <c r="DU58" i="1"/>
  <c r="CN58" i="1"/>
  <c r="GC58" i="1"/>
  <c r="EY58" i="1"/>
  <c r="EL58" i="1"/>
  <c r="DA58" i="1"/>
  <c r="H144" i="11"/>
  <c r="DO58" i="1"/>
  <c r="Z58" i="1"/>
  <c r="FN58" i="1"/>
  <c r="FS58" i="1"/>
  <c r="V58" i="1"/>
  <c r="ES58" i="1"/>
  <c r="FE58" i="1"/>
  <c r="EN58" i="1"/>
  <c r="FY58" i="1"/>
  <c r="AK58" i="1"/>
  <c r="BA58" i="1"/>
  <c r="BB58" i="1"/>
  <c r="EB58" i="1"/>
  <c r="EU58" i="1"/>
  <c r="BD58" i="1"/>
  <c r="CX58" i="1"/>
  <c r="GN58" i="1"/>
  <c r="EW58" i="1"/>
  <c r="AU58" i="1"/>
  <c r="GS58" i="1"/>
  <c r="BR58" i="1"/>
  <c r="EZ58" i="1"/>
  <c r="FL58" i="1"/>
  <c r="AY58" i="1"/>
  <c r="FA58" i="1"/>
  <c r="EJ58" i="1"/>
  <c r="DZ58" i="1"/>
  <c r="EC58" i="1"/>
  <c r="DD58" i="1"/>
  <c r="GF58" i="1"/>
  <c r="FQ58" i="1"/>
  <c r="AB58" i="1"/>
  <c r="FJ58" i="1"/>
  <c r="GR58" i="1"/>
  <c r="DL58" i="1"/>
  <c r="EX58" i="1"/>
  <c r="FG58" i="1"/>
  <c r="CY58" i="1"/>
  <c r="FI58" i="1"/>
  <c r="AH58" i="1"/>
  <c r="CU58" i="1"/>
  <c r="AL58" i="1"/>
  <c r="AI58" i="1"/>
  <c r="AV58" i="1"/>
  <c r="DT58" i="1"/>
  <c r="FO58" i="1"/>
  <c r="GG58" i="1"/>
  <c r="GL58" i="1"/>
  <c r="CP58" i="1"/>
  <c r="FB58" i="1"/>
  <c r="EV58" i="1"/>
  <c r="GQ58" i="1"/>
  <c r="CZ58" i="1"/>
  <c r="CM58" i="1"/>
  <c r="FW58" i="1"/>
  <c r="AZ58" i="1"/>
  <c r="DM58" i="1"/>
  <c r="CQ58" i="1"/>
  <c r="DP58" i="1"/>
  <c r="FF58" i="1"/>
  <c r="AG58" i="1"/>
  <c r="FH58" i="1"/>
  <c r="AD58" i="1"/>
  <c r="GA58" i="1"/>
  <c r="FP58" i="1"/>
  <c r="DQ58" i="1"/>
  <c r="DH58" i="1"/>
  <c r="FC58" i="1"/>
  <c r="GK58" i="1"/>
  <c r="FX58" i="1"/>
  <c r="FV58" i="1"/>
  <c r="AE58" i="1"/>
  <c r="FU58" i="1"/>
  <c r="DX58" i="1"/>
  <c r="GD58" i="1"/>
  <c r="FZ58" i="1"/>
  <c r="BC58" i="1"/>
  <c r="EA58" i="1"/>
  <c r="CS58" i="1"/>
  <c r="DE58" i="1"/>
  <c r="DR58" i="1"/>
  <c r="ET58" i="1"/>
  <c r="FK58" i="1"/>
  <c r="EM58" i="1"/>
  <c r="CR58" i="1"/>
  <c r="CO58" i="1"/>
  <c r="FD58" i="1"/>
  <c r="BE58" i="1"/>
  <c r="GM58" i="1"/>
  <c r="AX58" i="1"/>
  <c r="CL58" i="1"/>
  <c r="GJ58" i="1"/>
  <c r="CE58" i="1"/>
  <c r="DS58" i="1"/>
  <c r="X58" i="1"/>
  <c r="Y58" i="1"/>
  <c r="EE58" i="1"/>
  <c r="CT58" i="1"/>
  <c r="GP58" i="1"/>
  <c r="H92" i="1"/>
  <c r="H192" i="1"/>
  <c r="CB92" i="1"/>
  <c r="CC92" i="1"/>
  <c r="CB91" i="1"/>
  <c r="CC91" i="1"/>
  <c r="CB90" i="1"/>
  <c r="CC90" i="1"/>
  <c r="CB89" i="1"/>
  <c r="CC89" i="1"/>
  <c r="CB88" i="1"/>
  <c r="CC88" i="1"/>
  <c r="H93" i="1"/>
  <c r="H193" i="1"/>
  <c r="CB93" i="1"/>
  <c r="CC93" i="1"/>
  <c r="CB87" i="1"/>
  <c r="CC87" i="1"/>
  <c r="CB86" i="1"/>
  <c r="CC86" i="1"/>
  <c r="CB85" i="1"/>
  <c r="CC85" i="1"/>
  <c r="CB84" i="1"/>
  <c r="CC84" i="1"/>
  <c r="CB83" i="1"/>
  <c r="CC83" i="1"/>
  <c r="CB82" i="1"/>
  <c r="CC82" i="1"/>
  <c r="CB81" i="1"/>
  <c r="CC81" i="1"/>
  <c r="CB80" i="1"/>
  <c r="CC80" i="1"/>
  <c r="CB79" i="1"/>
  <c r="CC79" i="1"/>
  <c r="FC57" i="1"/>
  <c r="ER57" i="1"/>
  <c r="FT57" i="1"/>
  <c r="AH57" i="1"/>
  <c r="FU57" i="1"/>
  <c r="Z57" i="1"/>
  <c r="CZ57" i="1"/>
  <c r="GS57" i="1"/>
  <c r="AV57" i="1"/>
  <c r="AX57" i="1"/>
  <c r="EB57" i="1"/>
  <c r="DL57" i="1"/>
  <c r="DS57" i="1"/>
  <c r="GP57" i="1"/>
  <c r="DQ57" i="1"/>
  <c r="DD57" i="1"/>
  <c r="W57" i="1"/>
  <c r="FK57" i="1"/>
  <c r="EE57" i="1"/>
  <c r="BB57" i="1"/>
  <c r="GF57" i="1"/>
  <c r="FA57" i="1"/>
  <c r="EY57" i="1"/>
  <c r="CR57" i="1"/>
  <c r="AG57" i="1"/>
  <c r="FZ57" i="1"/>
  <c r="DP57" i="1"/>
  <c r="FG57" i="1"/>
  <c r="CM57" i="1"/>
  <c r="BD57" i="1"/>
  <c r="GM57" i="1"/>
  <c r="DU57" i="1"/>
  <c r="FX57" i="1"/>
  <c r="Y57" i="1"/>
  <c r="GN57" i="1"/>
  <c r="GQ57" i="1"/>
  <c r="ES57" i="1"/>
  <c r="EC57" i="1"/>
  <c r="X57" i="1"/>
  <c r="H143" i="11"/>
  <c r="FL57" i="1"/>
  <c r="EV57" i="1"/>
  <c r="AY57" i="1"/>
  <c r="FI57" i="1"/>
  <c r="FW57" i="1"/>
  <c r="DM57" i="1"/>
  <c r="CP57" i="1"/>
  <c r="AA57" i="1"/>
  <c r="AU57" i="1"/>
  <c r="EA57" i="1"/>
  <c r="DH57" i="1"/>
  <c r="AB57" i="1"/>
  <c r="CN57" i="1"/>
  <c r="FN57" i="1"/>
  <c r="DA57" i="1"/>
  <c r="EN57" i="1"/>
  <c r="FD57" i="1"/>
  <c r="EM57" i="1"/>
  <c r="DO57" i="1"/>
  <c r="CT57" i="1"/>
  <c r="FB57" i="1"/>
  <c r="AI57" i="1"/>
  <c r="AE57" i="1"/>
  <c r="BE57" i="1"/>
  <c r="BC57" i="1"/>
  <c r="CE57" i="1"/>
  <c r="FJ57" i="1"/>
  <c r="AK57" i="1"/>
  <c r="GL57" i="1"/>
  <c r="AD57" i="1"/>
  <c r="FP57" i="1"/>
  <c r="GJ57" i="1"/>
  <c r="CO57" i="1"/>
  <c r="EW57" i="1"/>
  <c r="CS57" i="1"/>
  <c r="CU57" i="1"/>
  <c r="BR57" i="1"/>
  <c r="DE57" i="1"/>
  <c r="FF57" i="1"/>
  <c r="EX57" i="1"/>
  <c r="DR57" i="1"/>
  <c r="DT57" i="1"/>
  <c r="DN57" i="1"/>
  <c r="FV57" i="1"/>
  <c r="BA57" i="1"/>
  <c r="FQ57" i="1"/>
  <c r="AL57" i="1"/>
  <c r="EJ57" i="1"/>
  <c r="FS57" i="1"/>
  <c r="ED57" i="1"/>
  <c r="FR57" i="1"/>
  <c r="FO57" i="1"/>
  <c r="BG57" i="1"/>
  <c r="FY57" i="1"/>
  <c r="AZ57" i="1"/>
  <c r="EI57" i="1"/>
  <c r="CX57" i="1"/>
  <c r="CQ57" i="1"/>
  <c r="V57" i="1"/>
  <c r="FH57" i="1"/>
  <c r="EZ57" i="1"/>
  <c r="CY57" i="1"/>
  <c r="EG57" i="1"/>
  <c r="DC57" i="1"/>
  <c r="EU57" i="1"/>
  <c r="AF57" i="1"/>
  <c r="GD57" i="1"/>
  <c r="FE57" i="1"/>
  <c r="BH57" i="1"/>
  <c r="GR57" i="1"/>
  <c r="DT56" i="1"/>
  <c r="CU56" i="1"/>
  <c r="N56" i="1"/>
  <c r="BH56" i="1"/>
  <c r="FT56" i="1"/>
  <c r="CO56" i="1"/>
  <c r="FP56" i="1"/>
  <c r="CM56" i="1"/>
  <c r="DO56" i="1"/>
  <c r="GD56" i="1"/>
  <c r="GF56" i="1"/>
  <c r="FC56" i="1"/>
  <c r="GR56" i="1"/>
  <c r="DP56" i="1"/>
  <c r="EI56" i="1"/>
  <c r="DD56" i="1"/>
  <c r="EW56" i="1"/>
  <c r="DZ56" i="1"/>
  <c r="FF56" i="1"/>
  <c r="AK56" i="1"/>
  <c r="GJ56" i="1"/>
  <c r="AA56" i="1"/>
  <c r="DL56" i="1"/>
  <c r="CZ56" i="1"/>
  <c r="X56" i="1"/>
  <c r="GP56" i="1"/>
  <c r="BE56" i="1"/>
  <c r="AY56" i="1"/>
  <c r="GQ56" i="1"/>
  <c r="DS56" i="1"/>
  <c r="CX56" i="1"/>
  <c r="AI56" i="1"/>
  <c r="DQ56" i="1"/>
  <c r="CQ56" i="1"/>
  <c r="EU56" i="1"/>
  <c r="DR56" i="1"/>
  <c r="EY56" i="1"/>
  <c r="FO56" i="1"/>
  <c r="FN56" i="1"/>
  <c r="EV56" i="1"/>
  <c r="CY56" i="1"/>
  <c r="GN56" i="1"/>
  <c r="ET56" i="1"/>
  <c r="AH56" i="1"/>
  <c r="FX56" i="1"/>
  <c r="EJ56" i="1"/>
  <c r="GI56" i="1"/>
  <c r="EG56" i="1"/>
  <c r="DE56" i="1"/>
  <c r="FI56" i="1"/>
  <c r="GK56" i="1"/>
  <c r="CN56" i="1"/>
  <c r="CE56" i="1"/>
  <c r="FZ56" i="1"/>
  <c r="EZ56" i="1"/>
  <c r="V56" i="1"/>
  <c r="BB56" i="1"/>
  <c r="AV56" i="1"/>
  <c r="Y56" i="1"/>
  <c r="AB56" i="1"/>
  <c r="CS56" i="1"/>
  <c r="CT56" i="1"/>
  <c r="DH56" i="1"/>
  <c r="FR56" i="1"/>
  <c r="CL56" i="1"/>
  <c r="FE56" i="1"/>
  <c r="FY56" i="1"/>
  <c r="AZ56" i="1"/>
  <c r="EA56" i="1"/>
  <c r="H142" i="11"/>
  <c r="AU56" i="1"/>
  <c r="GO56" i="1"/>
  <c r="FS56" i="1"/>
  <c r="FB56" i="1"/>
  <c r="DU56" i="1"/>
  <c r="FV56" i="1"/>
  <c r="GL56" i="1"/>
  <c r="FD56" i="1"/>
  <c r="FQ56" i="1"/>
  <c r="FU56" i="1"/>
  <c r="FH56" i="1"/>
  <c r="GS56" i="1"/>
  <c r="FM56" i="1"/>
  <c r="BA56" i="1"/>
  <c r="BR56" i="1"/>
  <c r="DX56" i="1"/>
  <c r="FW56" i="1"/>
  <c r="AX56" i="1"/>
  <c r="EM56" i="1"/>
  <c r="FL56" i="1"/>
  <c r="W56" i="1"/>
  <c r="BC56" i="1"/>
  <c r="CR56" i="1"/>
  <c r="DM56" i="1"/>
  <c r="FJ56" i="1"/>
  <c r="EL56" i="1"/>
  <c r="EE56" i="1"/>
  <c r="Z56" i="1"/>
  <c r="AE56" i="1"/>
  <c r="EX56" i="1"/>
  <c r="AD56" i="1"/>
  <c r="AG56" i="1"/>
  <c r="ES56" i="1"/>
  <c r="CP56" i="1"/>
  <c r="FG56" i="1"/>
  <c r="EB56" i="1"/>
  <c r="FA56" i="1"/>
  <c r="GO55" i="1"/>
  <c r="GC55" i="1"/>
  <c r="BB55" i="1"/>
  <c r="FE55" i="1"/>
  <c r="EY55" i="1"/>
  <c r="EO55" i="1"/>
  <c r="GD55" i="1"/>
  <c r="FV55" i="1"/>
  <c r="AY55" i="1"/>
  <c r="ER55" i="1"/>
  <c r="ES55" i="1"/>
  <c r="AH55" i="1"/>
  <c r="Z55" i="1"/>
  <c r="AZ55" i="1"/>
  <c r="FS55" i="1"/>
  <c r="BG55" i="1"/>
  <c r="CU55" i="1"/>
  <c r="CE55" i="1"/>
  <c r="DH55" i="1"/>
  <c r="FZ55" i="1"/>
  <c r="FO55" i="1"/>
  <c r="AG55" i="1"/>
  <c r="EW55" i="1"/>
  <c r="CY55" i="1"/>
  <c r="AI55" i="1"/>
  <c r="AK55" i="1"/>
  <c r="EJ55" i="1"/>
  <c r="FH55" i="1"/>
  <c r="DC55" i="1"/>
  <c r="EV55" i="1"/>
  <c r="EG55" i="1"/>
  <c r="DX55" i="1"/>
  <c r="BD55" i="1"/>
  <c r="FP55" i="1"/>
  <c r="FR55" i="1"/>
  <c r="DN55" i="1"/>
  <c r="CX55" i="1"/>
  <c r="DM55" i="1"/>
  <c r="AA55" i="1"/>
  <c r="H141" i="11"/>
  <c r="CZ55" i="1"/>
  <c r="GK55" i="1"/>
  <c r="V55" i="1"/>
  <c r="AE55" i="1"/>
  <c r="DR55" i="1"/>
  <c r="EX55" i="1"/>
  <c r="FD55" i="1"/>
  <c r="CT55" i="1"/>
  <c r="AB55" i="1"/>
  <c r="AD55" i="1"/>
  <c r="DE55" i="1"/>
  <c r="DY55" i="1"/>
  <c r="CP55" i="1"/>
  <c r="FC55" i="1"/>
  <c r="GL55" i="1"/>
  <c r="EU55" i="1"/>
  <c r="EA55" i="1"/>
  <c r="DQ55" i="1"/>
  <c r="FI55" i="1"/>
  <c r="FM55" i="1"/>
  <c r="FT55" i="1"/>
  <c r="EE55" i="1"/>
  <c r="CM55" i="1"/>
  <c r="GN55" i="1"/>
  <c r="FB55" i="1"/>
  <c r="FF55" i="1"/>
  <c r="GS55" i="1"/>
  <c r="FK55" i="1"/>
  <c r="DU55" i="1"/>
  <c r="EM55" i="1"/>
  <c r="DD55" i="1"/>
  <c r="AU55" i="1"/>
  <c r="CO55" i="1"/>
  <c r="BA55" i="1"/>
  <c r="EN55" i="1"/>
  <c r="BH55" i="1"/>
  <c r="AX55" i="1"/>
  <c r="GP55" i="1"/>
  <c r="FJ55" i="1"/>
  <c r="FA55" i="1"/>
  <c r="AV55" i="1"/>
  <c r="CQ55" i="1"/>
  <c r="DL55" i="1"/>
  <c r="BE55" i="1"/>
  <c r="CS55" i="1"/>
  <c r="FQ55" i="1"/>
  <c r="GM55" i="1"/>
  <c r="FL55" i="1"/>
  <c r="EZ55" i="1"/>
  <c r="AF55" i="1"/>
  <c r="DO55" i="1"/>
  <c r="FX55" i="1"/>
  <c r="X55" i="1"/>
  <c r="Y55" i="1"/>
  <c r="BC55" i="1"/>
  <c r="CN55" i="1"/>
  <c r="FN55" i="1"/>
  <c r="DS55" i="1"/>
  <c r="CR55" i="1"/>
  <c r="DA55" i="1"/>
  <c r="GF55" i="1"/>
  <c r="W55" i="1"/>
  <c r="FW55" i="1"/>
  <c r="GR55" i="1"/>
  <c r="ET55" i="1"/>
  <c r="FU55" i="1"/>
  <c r="FG55" i="1"/>
  <c r="GJ55" i="1"/>
  <c r="DP55" i="1"/>
  <c r="CB78" i="1"/>
  <c r="CC78" i="1"/>
  <c r="CB77" i="1"/>
  <c r="CC77" i="1"/>
  <c r="CB76" i="1"/>
  <c r="CC76" i="1"/>
  <c r="CB75" i="1"/>
  <c r="CC75" i="1"/>
  <c r="CB74" i="1"/>
  <c r="CC74" i="1"/>
  <c r="CB73" i="1"/>
  <c r="CC73" i="1"/>
  <c r="CB72" i="1"/>
  <c r="CC72" i="1"/>
  <c r="CB71" i="1"/>
  <c r="CC71" i="1"/>
  <c r="CB70" i="1"/>
  <c r="CC70" i="1"/>
  <c r="CB69" i="1"/>
  <c r="CC69" i="1"/>
  <c r="CB68" i="1"/>
  <c r="CC68" i="1"/>
  <c r="CB67" i="1"/>
  <c r="CC67" i="1"/>
  <c r="CB66" i="1"/>
  <c r="CC66" i="1"/>
  <c r="CB65" i="1"/>
  <c r="CC65" i="1"/>
  <c r="CB64" i="1"/>
  <c r="CC64" i="1"/>
  <c r="CB63" i="1"/>
  <c r="CC63" i="1"/>
  <c r="CB62" i="1"/>
  <c r="CC62" i="1"/>
  <c r="CB61" i="1"/>
  <c r="CC61" i="1"/>
  <c r="CB60" i="1"/>
  <c r="CC60" i="1"/>
  <c r="EJ54" i="1"/>
  <c r="FN54" i="1"/>
  <c r="BH54" i="1"/>
  <c r="DO54" i="1"/>
  <c r="EE54" i="1"/>
  <c r="AB54" i="1"/>
  <c r="EO54" i="1"/>
  <c r="DH54" i="1"/>
  <c r="FW54" i="1"/>
  <c r="AZ54" i="1"/>
  <c r="FH54" i="1"/>
  <c r="GP54" i="1"/>
  <c r="GD54" i="1"/>
  <c r="AA54" i="1"/>
  <c r="R54" i="1"/>
  <c r="S54" i="1"/>
  <c r="N54" i="1"/>
  <c r="BD54" i="1"/>
  <c r="AV54" i="1"/>
  <c r="DU54" i="1"/>
  <c r="CX54" i="1"/>
  <c r="BA54" i="1"/>
  <c r="FA54" i="1"/>
  <c r="BE54" i="1"/>
  <c r="CZ54" i="1"/>
  <c r="DP54" i="1"/>
  <c r="DA54" i="1"/>
  <c r="CP54" i="1"/>
  <c r="CY54" i="1"/>
  <c r="ES54" i="1"/>
  <c r="DX54" i="1"/>
  <c r="FG54" i="1"/>
  <c r="FE54" i="1"/>
  <c r="EV54" i="1"/>
  <c r="AH54" i="1"/>
  <c r="DL54" i="1"/>
  <c r="BB54" i="1"/>
  <c r="AX54" i="1"/>
  <c r="AY54" i="1"/>
  <c r="Z54" i="1"/>
  <c r="FK54" i="1"/>
  <c r="CO54" i="1"/>
  <c r="EX54" i="1"/>
  <c r="FU54" i="1"/>
  <c r="FX54" i="1"/>
  <c r="AU54" i="1"/>
  <c r="FB54" i="1"/>
  <c r="CN54" i="1"/>
  <c r="FD54" i="1"/>
  <c r="H140" i="11"/>
  <c r="CL54" i="1"/>
  <c r="CS54" i="1"/>
  <c r="EC54" i="1"/>
  <c r="Y54" i="1"/>
  <c r="FR54" i="1"/>
  <c r="EA54" i="1"/>
  <c r="DM54" i="1"/>
  <c r="AE54" i="1"/>
  <c r="EL54" i="1"/>
  <c r="FF54" i="1"/>
  <c r="FS54" i="1"/>
  <c r="FC54" i="1"/>
  <c r="ET54" i="1"/>
  <c r="AL54" i="1"/>
  <c r="EW54" i="1"/>
  <c r="CT54" i="1"/>
  <c r="GL54" i="1"/>
  <c r="EY54" i="1"/>
  <c r="AG54" i="1"/>
  <c r="CQ54" i="1"/>
  <c r="DE54" i="1"/>
  <c r="GF54" i="1"/>
  <c r="GN54" i="1"/>
  <c r="CR54" i="1"/>
  <c r="FT54" i="1"/>
  <c r="CM54" i="1"/>
  <c r="DZ54" i="1"/>
  <c r="EZ54" i="1"/>
  <c r="FQ54" i="1"/>
  <c r="CU54" i="1"/>
  <c r="W54" i="1"/>
  <c r="DD54" i="1"/>
  <c r="EU54" i="1"/>
  <c r="FO54" i="1"/>
  <c r="AK54" i="1"/>
  <c r="EN54" i="1"/>
  <c r="AD54" i="1"/>
  <c r="BC54" i="1"/>
  <c r="FJ54" i="1"/>
  <c r="GJ54" i="1"/>
  <c r="FV54" i="1"/>
  <c r="ED54" i="1"/>
  <c r="FZ54" i="1"/>
  <c r="FM54" i="1"/>
  <c r="GM54" i="1"/>
  <c r="FP54" i="1"/>
  <c r="CE54" i="1"/>
  <c r="GR54" i="1"/>
  <c r="DQ54" i="1"/>
  <c r="FI54" i="1"/>
  <c r="EB54" i="1"/>
  <c r="FL54" i="1"/>
  <c r="EG54" i="1"/>
  <c r="GI54" i="1"/>
  <c r="DR54" i="1"/>
  <c r="GS54" i="1"/>
  <c r="V54" i="1"/>
  <c r="X54" i="1"/>
  <c r="ER54" i="1"/>
  <c r="EJ53" i="1"/>
  <c r="FZ53" i="1"/>
  <c r="CS53" i="1"/>
  <c r="EX53" i="1"/>
  <c r="GE53" i="1"/>
  <c r="GJ53" i="1"/>
  <c r="DC53" i="1"/>
  <c r="FR53" i="1"/>
  <c r="CO53" i="1"/>
  <c r="CY53" i="1"/>
  <c r="DQ53" i="1"/>
  <c r="FP53" i="1"/>
  <c r="CX53" i="1"/>
  <c r="GM53" i="1"/>
  <c r="GR53" i="1"/>
  <c r="EM53" i="1"/>
  <c r="R53" i="1"/>
  <c r="S53" i="1"/>
  <c r="N53" i="1"/>
  <c r="BD53" i="1"/>
  <c r="EA53" i="1"/>
  <c r="FI53" i="1"/>
  <c r="BB53" i="1"/>
  <c r="GK53" i="1"/>
  <c r="DM53" i="1"/>
  <c r="FD53" i="1"/>
  <c r="BE53" i="1"/>
  <c r="FV53" i="1"/>
  <c r="GS53" i="1"/>
  <c r="FO53" i="1"/>
  <c r="AB53" i="1"/>
  <c r="DY53" i="1"/>
  <c r="AE53" i="1"/>
  <c r="GP53" i="1"/>
  <c r="BA53" i="1"/>
  <c r="FF53" i="1"/>
  <c r="FA53" i="1"/>
  <c r="AU53" i="1"/>
  <c r="EL53" i="1"/>
  <c r="CT53" i="1"/>
  <c r="FQ53" i="1"/>
  <c r="FX53" i="1"/>
  <c r="O53" i="1"/>
  <c r="DB53" i="1"/>
  <c r="FS53" i="1"/>
  <c r="FE53" i="1"/>
  <c r="DL53" i="1"/>
  <c r="FM53" i="1"/>
  <c r="BR53" i="1"/>
  <c r="DR53" i="1"/>
  <c r="AD53" i="1"/>
  <c r="Y53" i="1"/>
  <c r="GD53" i="1"/>
  <c r="EZ53" i="1"/>
  <c r="EB53" i="1"/>
  <c r="EE53" i="1"/>
  <c r="AV53" i="1"/>
  <c r="GN53" i="1"/>
  <c r="CP53" i="1"/>
  <c r="BC53" i="1"/>
  <c r="FG53" i="1"/>
  <c r="AC53" i="1"/>
  <c r="CU53" i="1"/>
  <c r="FN53" i="1"/>
  <c r="EV53" i="1"/>
  <c r="FH53" i="1"/>
  <c r="BF53" i="1"/>
  <c r="AG53" i="1"/>
  <c r="FY53" i="1"/>
  <c r="CE53" i="1"/>
  <c r="W53" i="1"/>
  <c r="Z53" i="1"/>
  <c r="AX53" i="1"/>
  <c r="FW53" i="1"/>
  <c r="FT53" i="1"/>
  <c r="FC53" i="1"/>
  <c r="EU53" i="1"/>
  <c r="DH53" i="1"/>
  <c r="DS53" i="1"/>
  <c r="E139" i="11"/>
  <c r="H139" i="11"/>
  <c r="AA53" i="1"/>
  <c r="AK53" i="1"/>
  <c r="AY53" i="1"/>
  <c r="DZ53" i="1"/>
  <c r="DP53" i="1"/>
  <c r="EG53" i="1"/>
  <c r="GF53" i="1"/>
  <c r="GL53" i="1"/>
  <c r="ES53" i="1"/>
  <c r="CQ53" i="1"/>
  <c r="FU53" i="1"/>
  <c r="DD53" i="1"/>
  <c r="EP53" i="1"/>
  <c r="DO53" i="1"/>
  <c r="CM53" i="1"/>
  <c r="V53" i="1"/>
  <c r="FJ53" i="1"/>
  <c r="GQ53" i="1"/>
  <c r="CN53" i="1"/>
  <c r="DE53" i="1"/>
  <c r="AZ53" i="1"/>
  <c r="DA53" i="1"/>
  <c r="EY53" i="1"/>
  <c r="GA53" i="1"/>
  <c r="DX53" i="1"/>
  <c r="FL53" i="1"/>
  <c r="CR53" i="1"/>
  <c r="EW53" i="1"/>
  <c r="AH53" i="1"/>
  <c r="X53" i="1"/>
  <c r="FB53" i="1"/>
  <c r="CZ53" i="1"/>
  <c r="DU53" i="1"/>
  <c r="BH53" i="1"/>
  <c r="ET53" i="1"/>
  <c r="FK53" i="1"/>
  <c r="CT52" i="1"/>
  <c r="CM52" i="1"/>
  <c r="EU52" i="1"/>
  <c r="EL52" i="1"/>
  <c r="GP52" i="1"/>
  <c r="FX52" i="1"/>
  <c r="FM52" i="1"/>
  <c r="CQ52" i="1"/>
  <c r="ES52" i="1"/>
  <c r="AF52" i="1"/>
  <c r="DU52" i="1"/>
  <c r="V52" i="1"/>
  <c r="CP52" i="1"/>
  <c r="X52" i="1"/>
  <c r="DR52" i="1"/>
  <c r="GK52" i="1"/>
  <c r="AE52" i="1"/>
  <c r="ED52" i="1"/>
  <c r="FN52" i="1"/>
  <c r="EC52" i="1"/>
  <c r="CZ52" i="1"/>
  <c r="ET52" i="1"/>
  <c r="FD52" i="1"/>
  <c r="AL52" i="1"/>
  <c r="EI52" i="1"/>
  <c r="AV52" i="1"/>
  <c r="GL52" i="1"/>
  <c r="FS52" i="1"/>
  <c r="FH52" i="1"/>
  <c r="GQ52" i="1"/>
  <c r="DA52" i="1"/>
  <c r="EJ52" i="1"/>
  <c r="EG52" i="1"/>
  <c r="CS52" i="1"/>
  <c r="DL52" i="1"/>
  <c r="FC52" i="1"/>
  <c r="FP52" i="1"/>
  <c r="FF52" i="1"/>
  <c r="FE52" i="1"/>
  <c r="GF52" i="1"/>
  <c r="GS52" i="1"/>
  <c r="GC52" i="1"/>
  <c r="EV52" i="1"/>
  <c r="FW52" i="1"/>
  <c r="GD52" i="1"/>
  <c r="DY52" i="1"/>
  <c r="FB52" i="1"/>
  <c r="EZ52" i="1"/>
  <c r="CR52" i="1"/>
  <c r="AY52" i="1"/>
  <c r="FQ52" i="1"/>
  <c r="BH52" i="1"/>
  <c r="BD52" i="1"/>
  <c r="BB52" i="1"/>
  <c r="FZ52" i="1"/>
  <c r="EX52" i="1"/>
  <c r="EB52" i="1"/>
  <c r="AB52" i="1"/>
  <c r="CX52" i="1"/>
  <c r="AI52" i="1"/>
  <c r="BR52" i="1"/>
  <c r="AG52" i="1"/>
  <c r="BE52" i="1"/>
  <c r="EA52" i="1"/>
  <c r="FL52" i="1"/>
  <c r="CN52" i="1"/>
  <c r="GM52" i="1"/>
  <c r="DD52" i="1"/>
  <c r="AZ52" i="1"/>
  <c r="BG52" i="1"/>
  <c r="GR52" i="1"/>
  <c r="FO52" i="1"/>
  <c r="EE52" i="1"/>
  <c r="CE52" i="1"/>
  <c r="DM52" i="1"/>
  <c r="CO52" i="1"/>
  <c r="P52" i="1"/>
  <c r="DC52" i="1"/>
  <c r="Z52" i="1"/>
  <c r="E138" i="11"/>
  <c r="H138" i="11"/>
  <c r="GJ52" i="1"/>
  <c r="DO52" i="1"/>
  <c r="DH52" i="1"/>
  <c r="AH52" i="1"/>
  <c r="DE52" i="1"/>
  <c r="EY52" i="1"/>
  <c r="FR52" i="1"/>
  <c r="AK52" i="1"/>
  <c r="FU52" i="1"/>
  <c r="CY52" i="1"/>
  <c r="Y52" i="1"/>
  <c r="FT52" i="1"/>
  <c r="AD52" i="1"/>
  <c r="FA52" i="1"/>
  <c r="DN52" i="1"/>
  <c r="CU52" i="1"/>
  <c r="DP52" i="1"/>
  <c r="GN52" i="1"/>
  <c r="AA52" i="1"/>
  <c r="FK52" i="1"/>
  <c r="AU52" i="1"/>
  <c r="BC52" i="1"/>
  <c r="FG52" i="1"/>
  <c r="FV52" i="1"/>
  <c r="DS52" i="1"/>
  <c r="W52" i="1"/>
  <c r="AX52" i="1"/>
  <c r="DQ52" i="1"/>
  <c r="EW52" i="1"/>
  <c r="BA52" i="1"/>
  <c r="EO52" i="1"/>
  <c r="FI52" i="1"/>
  <c r="FJ52" i="1"/>
  <c r="DS51" i="1"/>
  <c r="AD51" i="1"/>
  <c r="DN51" i="1"/>
  <c r="EB51" i="1"/>
  <c r="EA51" i="1"/>
  <c r="CN51" i="1"/>
  <c r="FN51" i="1"/>
  <c r="GL51" i="1"/>
  <c r="EV51" i="1"/>
  <c r="CT51" i="1"/>
  <c r="W51" i="1"/>
  <c r="GP51" i="1"/>
  <c r="FC51" i="1"/>
  <c r="CX51" i="1"/>
  <c r="CU51" i="1"/>
  <c r="FS51" i="1"/>
  <c r="DD51" i="1"/>
  <c r="EC51" i="1"/>
  <c r="DZ51" i="1"/>
  <c r="FY51" i="1"/>
  <c r="DC51" i="1"/>
  <c r="FA51" i="1"/>
  <c r="FF51" i="1"/>
  <c r="GS51" i="1"/>
  <c r="GQ51" i="1"/>
  <c r="AB51" i="1"/>
  <c r="CY51" i="1"/>
  <c r="AL51" i="1"/>
  <c r="EL51" i="1"/>
  <c r="AG51" i="1"/>
  <c r="ET51" i="1"/>
  <c r="DE51" i="1"/>
  <c r="DM51" i="1"/>
  <c r="GK51" i="1"/>
  <c r="EX51" i="1"/>
  <c r="DO51" i="1"/>
  <c r="FJ51" i="1"/>
  <c r="FK51" i="1"/>
  <c r="BH51" i="1"/>
  <c r="DQ51" i="1"/>
  <c r="H137" i="11"/>
  <c r="AU51" i="1"/>
  <c r="DU51" i="1"/>
  <c r="CR51" i="1"/>
  <c r="FP51" i="1"/>
  <c r="BC51" i="1"/>
  <c r="GJ51" i="1"/>
  <c r="EE51" i="1"/>
  <c r="CQ51" i="1"/>
  <c r="FI51" i="1"/>
  <c r="CZ51" i="1"/>
  <c r="CP51" i="1"/>
  <c r="FR51" i="1"/>
  <c r="EJ51" i="1"/>
  <c r="AZ51" i="1"/>
  <c r="BA51" i="1"/>
  <c r="FW51" i="1"/>
  <c r="AF51" i="1"/>
  <c r="GN51" i="1"/>
  <c r="DH51" i="1"/>
  <c r="FT51" i="1"/>
  <c r="AY51" i="1"/>
  <c r="FE51" i="1"/>
  <c r="FU51" i="1"/>
  <c r="FZ51" i="1"/>
  <c r="CE51" i="1"/>
  <c r="V51" i="1"/>
  <c r="FD51" i="1"/>
  <c r="FX51" i="1"/>
  <c r="Y51" i="1"/>
  <c r="FM51" i="1"/>
  <c r="AV51" i="1"/>
  <c r="X51" i="1"/>
  <c r="FG51" i="1"/>
  <c r="CM51" i="1"/>
  <c r="BB51" i="1"/>
  <c r="FV51" i="1"/>
  <c r="EY51" i="1"/>
  <c r="BG51" i="1"/>
  <c r="GR51" i="1"/>
  <c r="GF51" i="1"/>
  <c r="EG51" i="1"/>
  <c r="GE51" i="1"/>
  <c r="GG51" i="1"/>
  <c r="Z51" i="1"/>
  <c r="DP51" i="1"/>
  <c r="AH51" i="1"/>
  <c r="AK51" i="1"/>
  <c r="ES51" i="1"/>
  <c r="CS51" i="1"/>
  <c r="ED51" i="1"/>
  <c r="AA51" i="1"/>
  <c r="EN51" i="1"/>
  <c r="DA51" i="1"/>
  <c r="FL51" i="1"/>
  <c r="BD51" i="1"/>
  <c r="DR51" i="1"/>
  <c r="FQ51" i="1"/>
  <c r="CO51" i="1"/>
  <c r="EU51" i="1"/>
  <c r="GC51" i="1"/>
  <c r="EZ51" i="1"/>
  <c r="FO51" i="1"/>
  <c r="DL51" i="1"/>
  <c r="AE51" i="1"/>
  <c r="GD51" i="1"/>
  <c r="FH51" i="1"/>
  <c r="BE51" i="1"/>
  <c r="GI51" i="1"/>
  <c r="EW51" i="1"/>
  <c r="AX51" i="1"/>
  <c r="FW50" i="1"/>
  <c r="GD50" i="1"/>
  <c r="AY50" i="1"/>
  <c r="FN50" i="1"/>
  <c r="EY50" i="1"/>
  <c r="AH50" i="1"/>
  <c r="CP50" i="1"/>
  <c r="O50" i="1"/>
  <c r="BD50" i="1"/>
  <c r="AF50" i="1"/>
  <c r="EI50" i="1"/>
  <c r="CO50" i="1"/>
  <c r="FR50" i="1"/>
  <c r="DY50" i="1"/>
  <c r="FG50" i="1"/>
  <c r="EP50" i="1"/>
  <c r="DS50" i="1"/>
  <c r="AU50" i="1"/>
  <c r="EW50" i="1"/>
  <c r="EJ50" i="1"/>
  <c r="FY50" i="1"/>
  <c r="FX50" i="1"/>
  <c r="FJ50" i="1"/>
  <c r="FQ50" i="1"/>
  <c r="EZ50" i="1"/>
  <c r="CM50" i="1"/>
  <c r="BG50" i="1"/>
  <c r="CE50" i="1"/>
  <c r="CT50" i="1"/>
  <c r="CX50" i="1"/>
  <c r="FB50" i="1"/>
  <c r="DA50" i="1"/>
  <c r="AD50" i="1"/>
  <c r="DD50" i="1"/>
  <c r="CZ50" i="1"/>
  <c r="BH50" i="1"/>
  <c r="DQ50" i="1"/>
  <c r="AB50" i="1"/>
  <c r="DR50" i="1"/>
  <c r="BC50" i="1"/>
  <c r="FM50" i="1"/>
  <c r="DL50" i="1"/>
  <c r="DX50" i="1"/>
  <c r="EX50" i="1"/>
  <c r="FT50" i="1"/>
  <c r="BA50" i="1"/>
  <c r="FE50" i="1"/>
  <c r="GP50" i="1"/>
  <c r="DC50" i="1"/>
  <c r="DM50" i="1"/>
  <c r="FZ50" i="1"/>
  <c r="AK50" i="1"/>
  <c r="P50" i="1"/>
  <c r="AI50" i="1"/>
  <c r="Z50" i="1"/>
  <c r="GM50" i="1"/>
  <c r="EA50" i="1"/>
  <c r="CQ50" i="1"/>
  <c r="DE50" i="1"/>
  <c r="GI50" i="1"/>
  <c r="W50" i="1"/>
  <c r="EV50" i="1"/>
  <c r="FV50" i="1"/>
  <c r="AE50" i="1"/>
  <c r="CY50" i="1"/>
  <c r="EU50" i="1"/>
  <c r="X50" i="1"/>
  <c r="BB50" i="1"/>
  <c r="GJ50" i="1"/>
  <c r="EC50" i="1"/>
  <c r="FA50" i="1"/>
  <c r="CU50" i="1"/>
  <c r="FI50" i="1"/>
  <c r="V50" i="1"/>
  <c r="FU50" i="1"/>
  <c r="CR50" i="1"/>
  <c r="FC50" i="1"/>
  <c r="FL50" i="1"/>
  <c r="FF50" i="1"/>
  <c r="FK50" i="1"/>
  <c r="FS50" i="1"/>
  <c r="EE50" i="1"/>
  <c r="DH50" i="1"/>
  <c r="GN50" i="1"/>
  <c r="CS50" i="1"/>
  <c r="AX50" i="1"/>
  <c r="H136" i="11"/>
  <c r="BE50" i="1"/>
  <c r="GR50" i="1"/>
  <c r="AA50" i="1"/>
  <c r="DZ50" i="1"/>
  <c r="AV50" i="1"/>
  <c r="GL50" i="1"/>
  <c r="AZ50" i="1"/>
  <c r="FD50" i="1"/>
  <c r="GA50" i="1"/>
  <c r="DN50" i="1"/>
  <c r="ES50" i="1"/>
  <c r="FO50" i="1"/>
  <c r="DU50" i="1"/>
  <c r="Y50" i="1"/>
  <c r="CN50" i="1"/>
  <c r="FH50" i="1"/>
  <c r="EG50" i="1"/>
  <c r="GF50" i="1"/>
  <c r="DP50" i="1"/>
  <c r="ET50" i="1"/>
  <c r="FP50" i="1"/>
  <c r="DO50" i="1"/>
  <c r="AE49" i="1"/>
  <c r="FD49" i="1"/>
  <c r="FM49" i="1"/>
  <c r="AI49" i="1"/>
  <c r="CM49" i="1"/>
  <c r="EO49" i="1"/>
  <c r="GK49" i="1"/>
  <c r="FJ49" i="1"/>
  <c r="DS49" i="1"/>
  <c r="EA49" i="1"/>
  <c r="EP49" i="1"/>
  <c r="FK49" i="1"/>
  <c r="AU49" i="1"/>
  <c r="CT49" i="1"/>
  <c r="GQ49" i="1"/>
  <c r="AF49" i="1"/>
  <c r="FF49" i="1"/>
  <c r="AX49" i="1"/>
  <c r="ES49" i="1"/>
  <c r="GL49" i="1"/>
  <c r="GP49" i="1"/>
  <c r="EZ49" i="1"/>
  <c r="FZ49" i="1"/>
  <c r="CZ49" i="1"/>
  <c r="DO49" i="1"/>
  <c r="AH49" i="1"/>
  <c r="X49" i="1"/>
  <c r="AB49" i="1"/>
  <c r="AD49" i="1"/>
  <c r="FO49" i="1"/>
  <c r="H135" i="11"/>
  <c r="BG49" i="1"/>
  <c r="GN49" i="1"/>
  <c r="FH49" i="1"/>
  <c r="FI49" i="1"/>
  <c r="DD49" i="1"/>
  <c r="N49" i="1"/>
  <c r="GF49" i="1"/>
  <c r="GJ49" i="1"/>
  <c r="CO49" i="1"/>
  <c r="EY49" i="1"/>
  <c r="CY49" i="1"/>
  <c r="BE49" i="1"/>
  <c r="ET49" i="1"/>
  <c r="FE49" i="1"/>
  <c r="DA49" i="1"/>
  <c r="FN49" i="1"/>
  <c r="FP49" i="1"/>
  <c r="DY49" i="1"/>
  <c r="DL49" i="1"/>
  <c r="BC49" i="1"/>
  <c r="EW49" i="1"/>
  <c r="Y49" i="1"/>
  <c r="CR49" i="1"/>
  <c r="GR49" i="1"/>
  <c r="EV49" i="1"/>
  <c r="BA49" i="1"/>
  <c r="EX49" i="1"/>
  <c r="EB49" i="1"/>
  <c r="O49" i="1"/>
  <c r="AG49" i="1"/>
  <c r="FT49" i="1"/>
  <c r="FX49" i="1"/>
  <c r="CU49" i="1"/>
  <c r="FV49" i="1"/>
  <c r="AY49" i="1"/>
  <c r="EL49" i="1"/>
  <c r="DU49" i="1"/>
  <c r="AV49" i="1"/>
  <c r="GS49" i="1"/>
  <c r="V49" i="1"/>
  <c r="DC49" i="1"/>
  <c r="DM49" i="1"/>
  <c r="DR49" i="1"/>
  <c r="DZ49" i="1"/>
  <c r="BD49" i="1"/>
  <c r="BH49" i="1"/>
  <c r="DN49" i="1"/>
  <c r="Z49" i="1"/>
  <c r="FW49" i="1"/>
  <c r="CQ49" i="1"/>
  <c r="GI49" i="1"/>
  <c r="EJ49" i="1"/>
  <c r="EM49" i="1"/>
  <c r="FC49" i="1"/>
  <c r="FG49" i="1"/>
  <c r="GD49" i="1"/>
  <c r="FU49" i="1"/>
  <c r="DH49" i="1"/>
  <c r="FY49" i="1"/>
  <c r="FQ49" i="1"/>
  <c r="AZ49" i="1"/>
  <c r="DQ49" i="1"/>
  <c r="CP49" i="1"/>
  <c r="DP49" i="1"/>
  <c r="W49" i="1"/>
  <c r="CX49" i="1"/>
  <c r="CN49" i="1"/>
  <c r="BB49" i="1"/>
  <c r="CE49" i="1"/>
  <c r="FR49" i="1"/>
  <c r="FS49" i="1"/>
  <c r="EN49" i="1"/>
  <c r="AK49" i="1"/>
  <c r="FA49" i="1"/>
  <c r="AA49" i="1"/>
  <c r="CS49" i="1"/>
  <c r="EU49" i="1"/>
  <c r="FL49" i="1"/>
  <c r="FC48" i="1"/>
  <c r="AV48" i="1"/>
  <c r="BG48" i="1"/>
  <c r="CL48" i="1"/>
  <c r="FZ48" i="1"/>
  <c r="DN48" i="1"/>
  <c r="FJ48" i="1"/>
  <c r="Z48" i="1"/>
  <c r="FQ48" i="1"/>
  <c r="EG48" i="1"/>
  <c r="CM48" i="1"/>
  <c r="AU48" i="1"/>
  <c r="AA48" i="1"/>
  <c r="BH48" i="1"/>
  <c r="EC48" i="1"/>
  <c r="GR48" i="1"/>
  <c r="FK48" i="1"/>
  <c r="AK48" i="1"/>
  <c r="CU48" i="1"/>
  <c r="BE48" i="1"/>
  <c r="BB48" i="1"/>
  <c r="FM48" i="1"/>
  <c r="FP48" i="1"/>
  <c r="DM48" i="1"/>
  <c r="GL48" i="1"/>
  <c r="DO48" i="1"/>
  <c r="DA48" i="1"/>
  <c r="DU48" i="1"/>
  <c r="DZ48" i="1"/>
  <c r="AB48" i="1"/>
  <c r="GD48" i="1"/>
  <c r="EU48" i="1"/>
  <c r="EB48" i="1"/>
  <c r="EW48" i="1"/>
  <c r="GC48" i="1"/>
  <c r="GS48" i="1"/>
  <c r="CN48" i="1"/>
  <c r="AL48" i="1"/>
  <c r="GJ48" i="1"/>
  <c r="AX48" i="1"/>
  <c r="ED48" i="1"/>
  <c r="GE48" i="1"/>
  <c r="AY48" i="1"/>
  <c r="EZ48" i="1"/>
  <c r="FN48" i="1"/>
  <c r="ER48" i="1"/>
  <c r="EP48" i="1"/>
  <c r="FO48" i="1"/>
  <c r="ES48" i="1"/>
  <c r="H134" i="11"/>
  <c r="DH48" i="1"/>
  <c r="BD48" i="1"/>
  <c r="AD48" i="1"/>
  <c r="AH48" i="1"/>
  <c r="AG48" i="1"/>
  <c r="V48" i="1"/>
  <c r="DD48" i="1"/>
  <c r="AZ48" i="1"/>
  <c r="DP48" i="1"/>
  <c r="W48" i="1"/>
  <c r="CR48" i="1"/>
  <c r="BR48" i="1"/>
  <c r="CQ48" i="1"/>
  <c r="DS48" i="1"/>
  <c r="AF48" i="1"/>
  <c r="EX48" i="1"/>
  <c r="FU48" i="1"/>
  <c r="FG48" i="1"/>
  <c r="DC48" i="1"/>
  <c r="EN48" i="1"/>
  <c r="FI48" i="1"/>
  <c r="CT48" i="1"/>
  <c r="EJ48" i="1"/>
  <c r="CX48" i="1"/>
  <c r="DR48" i="1"/>
  <c r="GP48" i="1"/>
  <c r="EE48" i="1"/>
  <c r="FR48" i="1"/>
  <c r="GN48" i="1"/>
  <c r="CY48" i="1"/>
  <c r="DX48" i="1"/>
  <c r="DL48" i="1"/>
  <c r="FV48" i="1"/>
  <c r="Y48" i="1"/>
  <c r="EA48" i="1"/>
  <c r="GM48" i="1"/>
  <c r="FX48" i="1"/>
  <c r="FY48" i="1"/>
  <c r="X48" i="1"/>
  <c r="BA48" i="1"/>
  <c r="CO48" i="1"/>
  <c r="ET48" i="1"/>
  <c r="EY48" i="1"/>
  <c r="AE48" i="1"/>
  <c r="DQ48" i="1"/>
  <c r="CZ48" i="1"/>
  <c r="FT48" i="1"/>
  <c r="FE48" i="1"/>
  <c r="FD48" i="1"/>
  <c r="BC48" i="1"/>
  <c r="GF48" i="1"/>
  <c r="CS48" i="1"/>
  <c r="FW48" i="1"/>
  <c r="FA48" i="1"/>
  <c r="FL48" i="1"/>
  <c r="CE48" i="1"/>
  <c r="CP48" i="1"/>
  <c r="FH48" i="1"/>
  <c r="GG48" i="1"/>
  <c r="EV48" i="1"/>
  <c r="FF48" i="1"/>
  <c r="FS48" i="1"/>
  <c r="EU47" i="1"/>
  <c r="AF47" i="1"/>
  <c r="GR47" i="1"/>
  <c r="EY47" i="1"/>
  <c r="GL47" i="1"/>
  <c r="FL47" i="1"/>
  <c r="EX47" i="1"/>
  <c r="AY47" i="1"/>
  <c r="AL47" i="1"/>
  <c r="DX47" i="1"/>
  <c r="GN47" i="1"/>
  <c r="DP47" i="1"/>
  <c r="EP47" i="1"/>
  <c r="Y47" i="1"/>
  <c r="AE47" i="1"/>
  <c r="EB47" i="1"/>
  <c r="DO47" i="1"/>
  <c r="DL47" i="1"/>
  <c r="DM47" i="1"/>
  <c r="BC47" i="1"/>
  <c r="ET47" i="1"/>
  <c r="FS47" i="1"/>
  <c r="EV47" i="1"/>
  <c r="CZ47" i="1"/>
  <c r="EC47" i="1"/>
  <c r="X47" i="1"/>
  <c r="AD47" i="1"/>
  <c r="DU47" i="1"/>
  <c r="FW47" i="1"/>
  <c r="FN47" i="1"/>
  <c r="GJ47" i="1"/>
  <c r="FA47" i="1"/>
  <c r="W47" i="1"/>
  <c r="EJ47" i="1"/>
  <c r="DS47" i="1"/>
  <c r="GP47" i="1"/>
  <c r="CX47" i="1"/>
  <c r="CE47" i="1"/>
  <c r="H133" i="11"/>
  <c r="CU47" i="1"/>
  <c r="BE47" i="1"/>
  <c r="FR47" i="1"/>
  <c r="FH47" i="1"/>
  <c r="DH47" i="1"/>
  <c r="FO47" i="1"/>
  <c r="AZ47" i="1"/>
  <c r="FB47" i="1"/>
  <c r="FT47" i="1"/>
  <c r="CQ47" i="1"/>
  <c r="CP47" i="1"/>
  <c r="AA47" i="1"/>
  <c r="CR47" i="1"/>
  <c r="DD47" i="1"/>
  <c r="BG47" i="1"/>
  <c r="EO47" i="1"/>
  <c r="EZ47" i="1"/>
  <c r="CS47" i="1"/>
  <c r="GE47" i="1"/>
  <c r="AV47" i="1"/>
  <c r="GD47" i="1"/>
  <c r="EA47" i="1"/>
  <c r="FJ47" i="1"/>
  <c r="BA47" i="1"/>
  <c r="FU47" i="1"/>
  <c r="AX47" i="1"/>
  <c r="DN47" i="1"/>
  <c r="EW47" i="1"/>
  <c r="ED47" i="1"/>
  <c r="AH47" i="1"/>
  <c r="BB47" i="1"/>
  <c r="FI47" i="1"/>
  <c r="DY47" i="1"/>
  <c r="AG47" i="1"/>
  <c r="BH47" i="1"/>
  <c r="CO47" i="1"/>
  <c r="FE47" i="1"/>
  <c r="CM47" i="1"/>
  <c r="FQ47" i="1"/>
  <c r="DR47" i="1"/>
  <c r="EE47" i="1"/>
  <c r="AB47" i="1"/>
  <c r="AU47" i="1"/>
  <c r="FD47" i="1"/>
  <c r="FC47" i="1"/>
  <c r="V47" i="1"/>
  <c r="FM47" i="1"/>
  <c r="FF47" i="1"/>
  <c r="FX47" i="1"/>
  <c r="CN47" i="1"/>
  <c r="FV47" i="1"/>
  <c r="FZ47" i="1"/>
  <c r="CY47" i="1"/>
  <c r="DZ47" i="1"/>
  <c r="FG47" i="1"/>
  <c r="GF47" i="1"/>
  <c r="CT47" i="1"/>
  <c r="GS47" i="1"/>
  <c r="Z47" i="1"/>
  <c r="FP47" i="1"/>
  <c r="AK47" i="1"/>
  <c r="GQ47" i="1"/>
  <c r="ES47" i="1"/>
  <c r="ER47" i="1"/>
  <c r="DQ47" i="1"/>
  <c r="FK47" i="1"/>
  <c r="FA46" i="1"/>
  <c r="GM46" i="1"/>
  <c r="CO46" i="1"/>
  <c r="BC46" i="1"/>
  <c r="GN46" i="1"/>
  <c r="DR46" i="1"/>
  <c r="DL46" i="1"/>
  <c r="FH46" i="1"/>
  <c r="GS46" i="1"/>
  <c r="AD46" i="1"/>
  <c r="CX46" i="1"/>
  <c r="GE46" i="1"/>
  <c r="DQ46" i="1"/>
  <c r="EZ46" i="1"/>
  <c r="EL46" i="1"/>
  <c r="FX46" i="1"/>
  <c r="EC46" i="1"/>
  <c r="FV46" i="1"/>
  <c r="CU46" i="1"/>
  <c r="FG46" i="1"/>
  <c r="BE46" i="1"/>
  <c r="V46" i="1"/>
  <c r="ED46" i="1"/>
  <c r="EW46" i="1"/>
  <c r="CN46" i="1"/>
  <c r="CE46" i="1"/>
  <c r="Z46" i="1"/>
  <c r="DD46" i="1"/>
  <c r="FI46" i="1"/>
  <c r="AY46" i="1"/>
  <c r="CR46" i="1"/>
  <c r="FT46" i="1"/>
  <c r="GF46" i="1"/>
  <c r="AZ46" i="1"/>
  <c r="AA46" i="1"/>
  <c r="FJ46" i="1"/>
  <c r="FF46" i="1"/>
  <c r="GK46" i="1"/>
  <c r="AH46" i="1"/>
  <c r="CZ46" i="1"/>
  <c r="E132" i="11"/>
  <c r="H132" i="11"/>
  <c r="CT46" i="1"/>
  <c r="ES46" i="1"/>
  <c r="DH46" i="1"/>
  <c r="GQ46" i="1"/>
  <c r="FB46" i="1"/>
  <c r="DS46" i="1"/>
  <c r="GD46" i="1"/>
  <c r="EM46" i="1"/>
  <c r="CM46" i="1"/>
  <c r="DP46" i="1"/>
  <c r="FK46" i="1"/>
  <c r="FW46" i="1"/>
  <c r="AK46" i="1"/>
  <c r="N46" i="1"/>
  <c r="BD46" i="1"/>
  <c r="DY46" i="1"/>
  <c r="AV46" i="1"/>
  <c r="AI46" i="1"/>
  <c r="EA46" i="1"/>
  <c r="FN46" i="1"/>
  <c r="GR46" i="1"/>
  <c r="EY46" i="1"/>
  <c r="EE46" i="1"/>
  <c r="DX46" i="1"/>
  <c r="DO46" i="1"/>
  <c r="CP46" i="1"/>
  <c r="AU46" i="1"/>
  <c r="BB46" i="1"/>
  <c r="CQ46" i="1"/>
  <c r="DU46" i="1"/>
  <c r="FC46" i="1"/>
  <c r="Y46" i="1"/>
  <c r="FQ46" i="1"/>
  <c r="EN46" i="1"/>
  <c r="AB46" i="1"/>
  <c r="FZ46" i="1"/>
  <c r="W46" i="1"/>
  <c r="FE46" i="1"/>
  <c r="FD46" i="1"/>
  <c r="EP46" i="1"/>
  <c r="AE46" i="1"/>
  <c r="CS46" i="1"/>
  <c r="DZ46" i="1"/>
  <c r="FS46" i="1"/>
  <c r="FU46" i="1"/>
  <c r="GG46" i="1"/>
  <c r="FP46" i="1"/>
  <c r="GA46" i="1"/>
  <c r="EJ46" i="1"/>
  <c r="CY46" i="1"/>
  <c r="AL46" i="1"/>
  <c r="EI46" i="1"/>
  <c r="EV46" i="1"/>
  <c r="GC46" i="1"/>
  <c r="FL46" i="1"/>
  <c r="GJ46" i="1"/>
  <c r="FM46" i="1"/>
  <c r="BA46" i="1"/>
  <c r="GP46" i="1"/>
  <c r="DM46" i="1"/>
  <c r="GL46" i="1"/>
  <c r="EU46" i="1"/>
  <c r="DA46" i="1"/>
  <c r="FR46" i="1"/>
  <c r="EX46" i="1"/>
  <c r="FO46" i="1"/>
  <c r="BH46" i="1"/>
  <c r="X46" i="1"/>
  <c r="AG46" i="1"/>
  <c r="CL46" i="1"/>
  <c r="AX46" i="1"/>
  <c r="EX45" i="1"/>
  <c r="FQ45" i="1"/>
  <c r="FB45" i="1"/>
  <c r="DM45" i="1"/>
  <c r="AK45" i="1"/>
  <c r="FP45" i="1"/>
  <c r="EI45" i="1"/>
  <c r="DP45" i="1"/>
  <c r="FE45" i="1"/>
  <c r="FU45" i="1"/>
  <c r="BA45" i="1"/>
  <c r="BE45" i="1"/>
  <c r="DR45" i="1"/>
  <c r="CZ45" i="1"/>
  <c r="CE45" i="1"/>
  <c r="GR45" i="1"/>
  <c r="AA45" i="1"/>
  <c r="BH45" i="1"/>
  <c r="Y45" i="1"/>
  <c r="ER45" i="1"/>
  <c r="GP45" i="1"/>
  <c r="GN45" i="1"/>
  <c r="AU45" i="1"/>
  <c r="GL45" i="1"/>
  <c r="FL45" i="1"/>
  <c r="GS45" i="1"/>
  <c r="ED45" i="1"/>
  <c r="CQ45" i="1"/>
  <c r="GM45" i="1"/>
  <c r="N45" i="1"/>
  <c r="BD45" i="1"/>
  <c r="EO45" i="1"/>
  <c r="FI45" i="1"/>
  <c r="DT45" i="1"/>
  <c r="AV45" i="1"/>
  <c r="X45" i="1"/>
  <c r="EJ45" i="1"/>
  <c r="EG45" i="1"/>
  <c r="FY45" i="1"/>
  <c r="EY45" i="1"/>
  <c r="BR45" i="1"/>
  <c r="EN45" i="1"/>
  <c r="FR45" i="1"/>
  <c r="FM45" i="1"/>
  <c r="FO45" i="1"/>
  <c r="DC45" i="1"/>
  <c r="FC45" i="1"/>
  <c r="DS45" i="1"/>
  <c r="DL45" i="1"/>
  <c r="CR45" i="1"/>
  <c r="FZ45" i="1"/>
  <c r="FX45" i="1"/>
  <c r="FG45" i="1"/>
  <c r="BC45" i="1"/>
  <c r="DD45" i="1"/>
  <c r="AB45" i="1"/>
  <c r="EW45" i="1"/>
  <c r="CS45" i="1"/>
  <c r="AY45" i="1"/>
  <c r="GJ45" i="1"/>
  <c r="AI45" i="1"/>
  <c r="FS45" i="1"/>
  <c r="EV45" i="1"/>
  <c r="EU45" i="1"/>
  <c r="GD45" i="1"/>
  <c r="CX45" i="1"/>
  <c r="CY45" i="1"/>
  <c r="DO45" i="1"/>
  <c r="EL45" i="1"/>
  <c r="FH45" i="1"/>
  <c r="CO45" i="1"/>
  <c r="FF45" i="1"/>
  <c r="EB45" i="1"/>
  <c r="FV45" i="1"/>
  <c r="FJ45" i="1"/>
  <c r="E131" i="11"/>
  <c r="H131" i="11"/>
  <c r="EA45" i="1"/>
  <c r="CP45" i="1"/>
  <c r="DQ45" i="1"/>
  <c r="EM45" i="1"/>
  <c r="DA45" i="1"/>
  <c r="FK45" i="1"/>
  <c r="EE45" i="1"/>
  <c r="AG45" i="1"/>
  <c r="CU45" i="1"/>
  <c r="AX45" i="1"/>
  <c r="FA45" i="1"/>
  <c r="DZ45" i="1"/>
  <c r="DU45" i="1"/>
  <c r="AZ45" i="1"/>
  <c r="AD45" i="1"/>
  <c r="FD45" i="1"/>
  <c r="CN45" i="1"/>
  <c r="CM45" i="1"/>
  <c r="EZ45" i="1"/>
  <c r="DH45" i="1"/>
  <c r="FN45" i="1"/>
  <c r="Z45" i="1"/>
  <c r="GF45" i="1"/>
  <c r="W45" i="1"/>
  <c r="AE45" i="1"/>
  <c r="ES45" i="1"/>
  <c r="V45" i="1"/>
  <c r="FT45" i="1"/>
  <c r="BB45" i="1"/>
  <c r="AH45" i="1"/>
  <c r="CT45" i="1"/>
  <c r="ET45" i="1"/>
  <c r="EP45" i="1"/>
  <c r="FW45" i="1"/>
  <c r="DR44" i="1"/>
  <c r="FH44" i="1"/>
  <c r="EY44" i="1"/>
  <c r="EZ44" i="1"/>
  <c r="EN44" i="1"/>
  <c r="DU44" i="1"/>
  <c r="GP44" i="1"/>
  <c r="FJ44" i="1"/>
  <c r="CX44" i="1"/>
  <c r="DM44" i="1"/>
  <c r="FX44" i="1"/>
  <c r="CZ44" i="1"/>
  <c r="GJ44" i="1"/>
  <c r="FZ44" i="1"/>
  <c r="CU44" i="1"/>
  <c r="BA44" i="1"/>
  <c r="FU44" i="1"/>
  <c r="DX44" i="1"/>
  <c r="CQ44" i="1"/>
  <c r="ET44" i="1"/>
  <c r="GQ44" i="1"/>
  <c r="GD44" i="1"/>
  <c r="GG44" i="1"/>
  <c r="AZ44" i="1"/>
  <c r="AG44" i="1"/>
  <c r="O44" i="1"/>
  <c r="AL44" i="1"/>
  <c r="FA44" i="1"/>
  <c r="FD44" i="1"/>
  <c r="EA44" i="1"/>
  <c r="Z44" i="1"/>
  <c r="DP44" i="1"/>
  <c r="AK44" i="1"/>
  <c r="Y44" i="1"/>
  <c r="FR44" i="1"/>
  <c r="AB44" i="1"/>
  <c r="GN44" i="1"/>
  <c r="FI44" i="1"/>
  <c r="EX44" i="1"/>
  <c r="EV44" i="1"/>
  <c r="FT44" i="1"/>
  <c r="GM44" i="1"/>
  <c r="X44" i="1"/>
  <c r="CM44" i="1"/>
  <c r="W44" i="1"/>
  <c r="EC44" i="1"/>
  <c r="FN44" i="1"/>
  <c r="CO44" i="1"/>
  <c r="DD44" i="1"/>
  <c r="BH44" i="1"/>
  <c r="CE44" i="1"/>
  <c r="FG44" i="1"/>
  <c r="BD44" i="1"/>
  <c r="FM44" i="1"/>
  <c r="CY44" i="1"/>
  <c r="BC44" i="1"/>
  <c r="DO44" i="1"/>
  <c r="AH44" i="1"/>
  <c r="EL44" i="1"/>
  <c r="CT44" i="1"/>
  <c r="CP44" i="1"/>
  <c r="AX44" i="1"/>
  <c r="ER44" i="1"/>
  <c r="DA44" i="1"/>
  <c r="AA44" i="1"/>
  <c r="EJ44" i="1"/>
  <c r="EO44" i="1"/>
  <c r="GL44" i="1"/>
  <c r="EB44" i="1"/>
  <c r="GE44" i="1"/>
  <c r="BB44" i="1"/>
  <c r="FC44" i="1"/>
  <c r="CS44" i="1"/>
  <c r="FY44" i="1"/>
  <c r="E130" i="11"/>
  <c r="H130" i="11"/>
  <c r="CR44" i="1"/>
  <c r="AY44" i="1"/>
  <c r="DQ44" i="1"/>
  <c r="DL44" i="1"/>
  <c r="AE44" i="1"/>
  <c r="GR44" i="1"/>
  <c r="FV44" i="1"/>
  <c r="AV44" i="1"/>
  <c r="FK44" i="1"/>
  <c r="GS44" i="1"/>
  <c r="BE44" i="1"/>
  <c r="EE44" i="1"/>
  <c r="CN44" i="1"/>
  <c r="EU44" i="1"/>
  <c r="GF44" i="1"/>
  <c r="DS44" i="1"/>
  <c r="EG44" i="1"/>
  <c r="FO44" i="1"/>
  <c r="ES44" i="1"/>
  <c r="FS44" i="1"/>
  <c r="FW44" i="1"/>
  <c r="DH44" i="1"/>
  <c r="V44" i="1"/>
  <c r="FP44" i="1"/>
  <c r="FQ44" i="1"/>
  <c r="AU44" i="1"/>
  <c r="FF44" i="1"/>
  <c r="AD44" i="1"/>
  <c r="EW44" i="1"/>
  <c r="FL44" i="1"/>
  <c r="BR44" i="1"/>
  <c r="FE44" i="1"/>
  <c r="O43" i="1"/>
  <c r="AL43" i="1"/>
  <c r="FN43" i="1"/>
  <c r="FZ43" i="1"/>
  <c r="GL43" i="1"/>
  <c r="AU43" i="1"/>
  <c r="EL43" i="1"/>
  <c r="GF43" i="1"/>
  <c r="EU43" i="1"/>
  <c r="FJ43" i="1"/>
  <c r="BB43" i="1"/>
  <c r="CQ43" i="1"/>
  <c r="FD43" i="1"/>
  <c r="DL43" i="1"/>
  <c r="DN43" i="1"/>
  <c r="AD43" i="1"/>
  <c r="CX43" i="1"/>
  <c r="BR43" i="1"/>
  <c r="E129" i="11"/>
  <c r="H129" i="11"/>
  <c r="GR43" i="1"/>
  <c r="AF43" i="1"/>
  <c r="CT43" i="1"/>
  <c r="FI43" i="1"/>
  <c r="ER43" i="1"/>
  <c r="BC43" i="1"/>
  <c r="R43" i="1"/>
  <c r="S43" i="1"/>
  <c r="N43" i="1"/>
  <c r="BD43" i="1"/>
  <c r="AX43" i="1"/>
  <c r="EV43" i="1"/>
  <c r="CU43" i="1"/>
  <c r="DH43" i="1"/>
  <c r="AK43" i="1"/>
  <c r="DM43" i="1"/>
  <c r="FF43" i="1"/>
  <c r="FK43" i="1"/>
  <c r="EW43" i="1"/>
  <c r="AV43" i="1"/>
  <c r="EC43" i="1"/>
  <c r="ES43" i="1"/>
  <c r="DU43" i="1"/>
  <c r="EN43" i="1"/>
  <c r="FH43" i="1"/>
  <c r="CN43" i="1"/>
  <c r="GS43" i="1"/>
  <c r="AE43" i="1"/>
  <c r="FU43" i="1"/>
  <c r="DA43" i="1"/>
  <c r="FO43" i="1"/>
  <c r="AH43" i="1"/>
  <c r="DY43" i="1"/>
  <c r="AI43" i="1"/>
  <c r="BH43" i="1"/>
  <c r="V43" i="1"/>
  <c r="AB43" i="1"/>
  <c r="GJ43" i="1"/>
  <c r="Y43" i="1"/>
  <c r="FQ43" i="1"/>
  <c r="EA43" i="1"/>
  <c r="CE43" i="1"/>
  <c r="DS43" i="1"/>
  <c r="CR43" i="1"/>
  <c r="DR43" i="1"/>
  <c r="AA43" i="1"/>
  <c r="X43" i="1"/>
  <c r="DO43" i="1"/>
  <c r="GD43" i="1"/>
  <c r="FP43" i="1"/>
  <c r="EY43" i="1"/>
  <c r="FR43" i="1"/>
  <c r="EX43" i="1"/>
  <c r="DZ43" i="1"/>
  <c r="AG43" i="1"/>
  <c r="CO43" i="1"/>
  <c r="CY43" i="1"/>
  <c r="GC43" i="1"/>
  <c r="FA43" i="1"/>
  <c r="CP43" i="1"/>
  <c r="EJ43" i="1"/>
  <c r="FY43" i="1"/>
  <c r="BE43" i="1"/>
  <c r="AY43" i="1"/>
  <c r="CS43" i="1"/>
  <c r="AZ43" i="1"/>
  <c r="FV43" i="1"/>
  <c r="EE43" i="1"/>
  <c r="GP43" i="1"/>
  <c r="CZ43" i="1"/>
  <c r="DD43" i="1"/>
  <c r="W43" i="1"/>
  <c r="Z43" i="1"/>
  <c r="CL43" i="1"/>
  <c r="DQ43" i="1"/>
  <c r="FL43" i="1"/>
  <c r="DP43" i="1"/>
  <c r="FB43" i="1"/>
  <c r="FE43" i="1"/>
  <c r="FW43" i="1"/>
  <c r="BG43" i="1"/>
  <c r="BA43" i="1"/>
  <c r="EZ43" i="1"/>
  <c r="FS43" i="1"/>
  <c r="EO43" i="1"/>
  <c r="FT43" i="1"/>
  <c r="FX43" i="1"/>
  <c r="FG43" i="1"/>
  <c r="GN43" i="1"/>
  <c r="CM43" i="1"/>
  <c r="FC43" i="1"/>
  <c r="GO42" i="1"/>
  <c r="DS42" i="1"/>
  <c r="FI42" i="1"/>
  <c r="S42" i="1"/>
  <c r="N42" i="1"/>
  <c r="DA42" i="1"/>
  <c r="DR42" i="1"/>
  <c r="AG42" i="1"/>
  <c r="CN42" i="1"/>
  <c r="DM42" i="1"/>
  <c r="AZ42" i="1"/>
  <c r="DP42" i="1"/>
  <c r="CX42" i="1"/>
  <c r="FL42" i="1"/>
  <c r="CQ42" i="1"/>
  <c r="FW42" i="1"/>
  <c r="FJ42" i="1"/>
  <c r="EX42" i="1"/>
  <c r="X42" i="1"/>
  <c r="EU42" i="1"/>
  <c r="FN42" i="1"/>
  <c r="DO42" i="1"/>
  <c r="AX42" i="1"/>
  <c r="W42" i="1"/>
  <c r="FR42" i="1"/>
  <c r="BE42" i="1"/>
  <c r="FF42" i="1"/>
  <c r="CZ42" i="1"/>
  <c r="EG42" i="1"/>
  <c r="AH42" i="1"/>
  <c r="E128" i="11"/>
  <c r="H128" i="11"/>
  <c r="EV42" i="1"/>
  <c r="FP42" i="1"/>
  <c r="DH42" i="1"/>
  <c r="EN42" i="1"/>
  <c r="FB42" i="1"/>
  <c r="BD42" i="1"/>
  <c r="V42" i="1"/>
  <c r="FS42" i="1"/>
  <c r="EL42" i="1"/>
  <c r="GJ42" i="1"/>
  <c r="GN42" i="1"/>
  <c r="CS42" i="1"/>
  <c r="DL42" i="1"/>
  <c r="GF42" i="1"/>
  <c r="EY42" i="1"/>
  <c r="BA42" i="1"/>
  <c r="FK42" i="1"/>
  <c r="Z42" i="1"/>
  <c r="BC42" i="1"/>
  <c r="GL42" i="1"/>
  <c r="AE42" i="1"/>
  <c r="FO42" i="1"/>
  <c r="CM42" i="1"/>
  <c r="AD42" i="1"/>
  <c r="CR42" i="1"/>
  <c r="GR42" i="1"/>
  <c r="AV42" i="1"/>
  <c r="AB42" i="1"/>
  <c r="FZ42" i="1"/>
  <c r="DU42" i="1"/>
  <c r="FG42" i="1"/>
  <c r="O42" i="1"/>
  <c r="AI42" i="1"/>
  <c r="BF42" i="1"/>
  <c r="DD42" i="1"/>
  <c r="DC42" i="1"/>
  <c r="FC42" i="1"/>
  <c r="EZ42" i="1"/>
  <c r="CU42" i="1"/>
  <c r="FQ42" i="1"/>
  <c r="DY42" i="1"/>
  <c r="EE42" i="1"/>
  <c r="AK42" i="1"/>
  <c r="FA42" i="1"/>
  <c r="DX42" i="1"/>
  <c r="FE42" i="1"/>
  <c r="DB42" i="1"/>
  <c r="AA42" i="1"/>
  <c r="FH42" i="1"/>
  <c r="GS42" i="1"/>
  <c r="FU42" i="1"/>
  <c r="CO42" i="1"/>
  <c r="EW42" i="1"/>
  <c r="ER42" i="1"/>
  <c r="FT42" i="1"/>
  <c r="FM42" i="1"/>
  <c r="DQ42" i="1"/>
  <c r="AU42" i="1"/>
  <c r="FV42" i="1"/>
  <c r="GP42" i="1"/>
  <c r="CY42" i="1"/>
  <c r="EJ42" i="1"/>
  <c r="EM42" i="1"/>
  <c r="BB42" i="1"/>
  <c r="AY42" i="1"/>
  <c r="BH42" i="1"/>
  <c r="CT42" i="1"/>
  <c r="GD42" i="1"/>
  <c r="FD42" i="1"/>
  <c r="DT42" i="1"/>
  <c r="EA42" i="1"/>
  <c r="GA42" i="1"/>
  <c r="GC42" i="1"/>
  <c r="FX42" i="1"/>
  <c r="AC42" i="1"/>
  <c r="CP42" i="1"/>
  <c r="ES42" i="1"/>
  <c r="Y42" i="1"/>
  <c r="CE42" i="1"/>
  <c r="DX41" i="1"/>
  <c r="GL41" i="1"/>
  <c r="DU41" i="1"/>
  <c r="GJ41" i="1"/>
  <c r="FX41" i="1"/>
  <c r="FA41" i="1"/>
  <c r="DR41" i="1"/>
  <c r="BR41" i="1"/>
  <c r="EZ41" i="1"/>
  <c r="DD41" i="1"/>
  <c r="FQ41" i="1"/>
  <c r="DH41" i="1"/>
  <c r="ES41" i="1"/>
  <c r="EA41" i="1"/>
  <c r="V41" i="1"/>
  <c r="AG41" i="1"/>
  <c r="CS41" i="1"/>
  <c r="GP41" i="1"/>
  <c r="FW41" i="1"/>
  <c r="CU41" i="1"/>
  <c r="DP41" i="1"/>
  <c r="FP41" i="1"/>
  <c r="AB41" i="1"/>
  <c r="FK41" i="1"/>
  <c r="GR41" i="1"/>
  <c r="FH41" i="1"/>
  <c r="FI41" i="1"/>
  <c r="CM41" i="1"/>
  <c r="FO41" i="1"/>
  <c r="CX41" i="1"/>
  <c r="FU41" i="1"/>
  <c r="DQ41" i="1"/>
  <c r="CR41" i="1"/>
  <c r="AC41" i="1"/>
  <c r="CZ41" i="1"/>
  <c r="DS41" i="1"/>
  <c r="FC41" i="1"/>
  <c r="GS41" i="1"/>
  <c r="P41" i="1"/>
  <c r="EN41" i="1"/>
  <c r="AE41" i="1"/>
  <c r="FJ41" i="1"/>
  <c r="CP41" i="1"/>
  <c r="Y41" i="1"/>
  <c r="BE41" i="1"/>
  <c r="FS41" i="1"/>
  <c r="X41" i="1"/>
  <c r="AY41" i="1"/>
  <c r="AV41" i="1"/>
  <c r="FB41" i="1"/>
  <c r="CN41" i="1"/>
  <c r="W41" i="1"/>
  <c r="FL41" i="1"/>
  <c r="CY41" i="1"/>
  <c r="DA41" i="1"/>
  <c r="BF41" i="1"/>
  <c r="AA41" i="1"/>
  <c r="BD41" i="1"/>
  <c r="GF41" i="1"/>
  <c r="AD41" i="1"/>
  <c r="FG41" i="1"/>
  <c r="GD41" i="1"/>
  <c r="GC41" i="1"/>
  <c r="EG41" i="1"/>
  <c r="FR41" i="1"/>
  <c r="FD41" i="1"/>
  <c r="AX41" i="1"/>
  <c r="BC41" i="1"/>
  <c r="EX41" i="1"/>
  <c r="EE41" i="1"/>
  <c r="GO41" i="1"/>
  <c r="EV41" i="1"/>
  <c r="EO41" i="1"/>
  <c r="DC41" i="1"/>
  <c r="AI41" i="1"/>
  <c r="DO41" i="1"/>
  <c r="AZ41" i="1"/>
  <c r="FT41" i="1"/>
  <c r="CQ41" i="1"/>
  <c r="AH41" i="1"/>
  <c r="BA41" i="1"/>
  <c r="EJ41" i="1"/>
  <c r="EY41" i="1"/>
  <c r="CT41" i="1"/>
  <c r="GG41" i="1"/>
  <c r="FN41" i="1"/>
  <c r="DZ41" i="1"/>
  <c r="FZ41" i="1"/>
  <c r="GN41" i="1"/>
  <c r="EL41" i="1"/>
  <c r="DL41" i="1"/>
  <c r="DB41" i="1"/>
  <c r="BB41" i="1"/>
  <c r="FV41" i="1"/>
  <c r="FE41" i="1"/>
  <c r="CE41" i="1"/>
  <c r="CO41" i="1"/>
  <c r="FF41" i="1"/>
  <c r="AK41" i="1"/>
  <c r="ER41" i="1"/>
  <c r="E127" i="11"/>
  <c r="H127" i="11"/>
  <c r="Z41" i="1"/>
  <c r="DM41" i="1"/>
  <c r="BH41" i="1"/>
  <c r="DT41" i="1"/>
  <c r="EU41" i="1"/>
  <c r="EW41" i="1"/>
  <c r="GQ41" i="1"/>
  <c r="FP40" i="1"/>
  <c r="V40" i="1"/>
  <c r="GP40" i="1"/>
  <c r="AA40" i="1"/>
  <c r="FL40" i="1"/>
  <c r="GR40" i="1"/>
  <c r="BB40" i="1"/>
  <c r="EG40" i="1"/>
  <c r="AK40" i="1"/>
  <c r="FC40" i="1"/>
  <c r="CQ40" i="1"/>
  <c r="FH40" i="1"/>
  <c r="BA40" i="1"/>
  <c r="DM40" i="1"/>
  <c r="W40" i="1"/>
  <c r="FQ40" i="1"/>
  <c r="O40" i="1"/>
  <c r="DB40" i="1"/>
  <c r="BH40" i="1"/>
  <c r="FD40" i="1"/>
  <c r="ER40" i="1"/>
  <c r="EA40" i="1"/>
  <c r="FM40" i="1"/>
  <c r="FS40" i="1"/>
  <c r="AF40" i="1"/>
  <c r="CR40" i="1"/>
  <c r="GO40" i="1"/>
  <c r="DZ40" i="1"/>
  <c r="DY40" i="1"/>
  <c r="EY40" i="1"/>
  <c r="CM40" i="1"/>
  <c r="DP40" i="1"/>
  <c r="CZ40" i="1"/>
  <c r="FU40" i="1"/>
  <c r="CP40" i="1"/>
  <c r="FR40" i="1"/>
  <c r="BG40" i="1"/>
  <c r="CO40" i="1"/>
  <c r="X40" i="1"/>
  <c r="EU40" i="1"/>
  <c r="BR40" i="1"/>
  <c r="CL40" i="1"/>
  <c r="EE40" i="1"/>
  <c r="FT40" i="1"/>
  <c r="AD40" i="1"/>
  <c r="FF40" i="1"/>
  <c r="DX40" i="1"/>
  <c r="Z40" i="1"/>
  <c r="GE40" i="1"/>
  <c r="GL40" i="1"/>
  <c r="FJ40" i="1"/>
  <c r="EW40" i="1"/>
  <c r="AV40" i="1"/>
  <c r="FE40" i="1"/>
  <c r="AX40" i="1"/>
  <c r="CN40" i="1"/>
  <c r="DL40" i="1"/>
  <c r="DR40" i="1"/>
  <c r="DO40" i="1"/>
  <c r="EX40" i="1"/>
  <c r="FK40" i="1"/>
  <c r="BF40" i="1"/>
  <c r="GF40" i="1"/>
  <c r="EC40" i="1"/>
  <c r="EP40" i="1"/>
  <c r="DD40" i="1"/>
  <c r="FG40" i="1"/>
  <c r="ET40" i="1"/>
  <c r="EV40" i="1"/>
  <c r="ES40" i="1"/>
  <c r="Y40" i="1"/>
  <c r="AG40" i="1"/>
  <c r="FZ40" i="1"/>
  <c r="CX40" i="1"/>
  <c r="AE40" i="1"/>
  <c r="EN40" i="1"/>
  <c r="GD40" i="1"/>
  <c r="AZ40" i="1"/>
  <c r="CY40" i="1"/>
  <c r="DQ40" i="1"/>
  <c r="FI40" i="1"/>
  <c r="FV40" i="1"/>
  <c r="EL40" i="1"/>
  <c r="EJ40" i="1"/>
  <c r="GJ40" i="1"/>
  <c r="BE40" i="1"/>
  <c r="DH40" i="1"/>
  <c r="AY40" i="1"/>
  <c r="DC40" i="1"/>
  <c r="FX40" i="1"/>
  <c r="EZ40" i="1"/>
  <c r="AC40" i="1"/>
  <c r="GN40" i="1"/>
  <c r="FB40" i="1"/>
  <c r="CE40" i="1"/>
  <c r="DN40" i="1"/>
  <c r="FN40" i="1"/>
  <c r="FO40" i="1"/>
  <c r="CU40" i="1"/>
  <c r="GG40" i="1"/>
  <c r="AB40" i="1"/>
  <c r="CT40" i="1"/>
  <c r="DU40" i="1"/>
  <c r="BD40" i="1"/>
  <c r="AU40" i="1"/>
  <c r="GS40" i="1"/>
  <c r="CS40" i="1"/>
  <c r="GM40" i="1"/>
  <c r="AH40" i="1"/>
  <c r="FA40" i="1"/>
  <c r="E126" i="11"/>
  <c r="H126" i="11"/>
  <c r="DA40" i="1"/>
  <c r="BC40" i="1"/>
  <c r="EI40" i="1"/>
  <c r="AY39" i="1"/>
  <c r="FZ39" i="1"/>
  <c r="EM39" i="1"/>
  <c r="EC39" i="1"/>
  <c r="EE39" i="1"/>
  <c r="AB39" i="1"/>
  <c r="FA39" i="1"/>
  <c r="FS39" i="1"/>
  <c r="AZ39" i="1"/>
  <c r="GA39" i="1"/>
  <c r="DP39" i="1"/>
  <c r="GC39" i="1"/>
  <c r="GO39" i="1"/>
  <c r="EY39" i="1"/>
  <c r="GJ39" i="1"/>
  <c r="CL39" i="1"/>
  <c r="CR39" i="1"/>
  <c r="FP39" i="1"/>
  <c r="W39" i="1"/>
  <c r="FJ39" i="1"/>
  <c r="EG39" i="1"/>
  <c r="BB39" i="1"/>
  <c r="GR39" i="1"/>
  <c r="EZ39" i="1"/>
  <c r="BD39" i="1"/>
  <c r="CT39" i="1"/>
  <c r="CM39" i="1"/>
  <c r="BC39" i="1"/>
  <c r="GM39" i="1"/>
  <c r="EJ39" i="1"/>
  <c r="FI39" i="1"/>
  <c r="CO39" i="1"/>
  <c r="AK39" i="1"/>
  <c r="BE39" i="1"/>
  <c r="FV39" i="1"/>
  <c r="DU39" i="1"/>
  <c r="GI39" i="1"/>
  <c r="CU39" i="1"/>
  <c r="FF39" i="1"/>
  <c r="EI39" i="1"/>
  <c r="DA39" i="1"/>
  <c r="DS39" i="1"/>
  <c r="CQ39" i="1"/>
  <c r="AV39" i="1"/>
  <c r="DC39" i="1"/>
  <c r="AA39" i="1"/>
  <c r="BA39" i="1"/>
  <c r="FB39" i="1"/>
  <c r="ES39" i="1"/>
  <c r="CN39" i="1"/>
  <c r="DO39" i="1"/>
  <c r="AE39" i="1"/>
  <c r="GK39" i="1"/>
  <c r="AX39" i="1"/>
  <c r="AD39" i="1"/>
  <c r="E125" i="11"/>
  <c r="H125" i="11"/>
  <c r="Z39" i="1"/>
  <c r="GE39" i="1"/>
  <c r="GD39" i="1"/>
  <c r="DX39" i="1"/>
  <c r="AL39" i="1"/>
  <c r="GG39" i="1"/>
  <c r="DT39" i="1"/>
  <c r="CY39" i="1"/>
  <c r="GF39" i="1"/>
  <c r="GN39" i="1"/>
  <c r="BH39" i="1"/>
  <c r="EW39" i="1"/>
  <c r="AG39" i="1"/>
  <c r="FT39" i="1"/>
  <c r="EL39" i="1"/>
  <c r="AF39" i="1"/>
  <c r="FL39" i="1"/>
  <c r="FG39" i="1"/>
  <c r="X39" i="1"/>
  <c r="FO39" i="1"/>
  <c r="Y39" i="1"/>
  <c r="FX39" i="1"/>
  <c r="V39" i="1"/>
  <c r="DN39" i="1"/>
  <c r="DM39" i="1"/>
  <c r="CP39" i="1"/>
  <c r="FE39" i="1"/>
  <c r="FN39" i="1"/>
  <c r="FH39" i="1"/>
  <c r="AI39" i="1"/>
  <c r="DD39" i="1"/>
  <c r="CE39" i="1"/>
  <c r="CX39" i="1"/>
  <c r="FC39" i="1"/>
  <c r="GL39" i="1"/>
  <c r="ED39" i="1"/>
  <c r="GQ39" i="1"/>
  <c r="AH39" i="1"/>
  <c r="DL39" i="1"/>
  <c r="DR39" i="1"/>
  <c r="FD39" i="1"/>
  <c r="BR39" i="1"/>
  <c r="EB39" i="1"/>
  <c r="GP39" i="1"/>
  <c r="DZ39" i="1"/>
  <c r="FU39" i="1"/>
  <c r="DQ39" i="1"/>
  <c r="FK39" i="1"/>
  <c r="DH39" i="1"/>
  <c r="EP39" i="1"/>
  <c r="EA39" i="1"/>
  <c r="FQ39" i="1"/>
  <c r="EV39" i="1"/>
  <c r="CS39" i="1"/>
  <c r="EO39" i="1"/>
  <c r="GS39" i="1"/>
  <c r="EX39" i="1"/>
  <c r="EU39" i="1"/>
  <c r="FM39" i="1"/>
  <c r="CZ39" i="1"/>
  <c r="DY39" i="1"/>
  <c r="BG39" i="1"/>
  <c r="FW39" i="1"/>
  <c r="O38" i="1"/>
  <c r="AC38" i="1"/>
  <c r="GL38" i="1"/>
  <c r="EL38" i="1"/>
  <c r="FC38" i="1"/>
  <c r="E124" i="11"/>
  <c r="H124" i="11"/>
  <c r="DU38" i="1"/>
  <c r="GR38" i="1"/>
  <c r="ED38" i="1"/>
  <c r="Y38" i="1"/>
  <c r="FD38" i="1"/>
  <c r="AA38" i="1"/>
  <c r="FV38" i="1"/>
  <c r="GA38" i="1"/>
  <c r="EJ38" i="1"/>
  <c r="EZ38" i="1"/>
  <c r="FJ38" i="1"/>
  <c r="EG38" i="1"/>
  <c r="CN38" i="1"/>
  <c r="FO38" i="1"/>
  <c r="EA38" i="1"/>
  <c r="GJ38" i="1"/>
  <c r="FF38" i="1"/>
  <c r="EW38" i="1"/>
  <c r="EY38" i="1"/>
  <c r="FN38" i="1"/>
  <c r="AZ38" i="1"/>
  <c r="GI38" i="1"/>
  <c r="AL38" i="1"/>
  <c r="EE38" i="1"/>
  <c r="CS38" i="1"/>
  <c r="GQ38" i="1"/>
  <c r="DB38" i="1"/>
  <c r="GS38" i="1"/>
  <c r="CU38" i="1"/>
  <c r="BD38" i="1"/>
  <c r="FL38" i="1"/>
  <c r="BH38" i="1"/>
  <c r="GK38" i="1"/>
  <c r="P38" i="1"/>
  <c r="FB38" i="1"/>
  <c r="FE38" i="1"/>
  <c r="DD38" i="1"/>
  <c r="FA38" i="1"/>
  <c r="DO38" i="1"/>
  <c r="FM38" i="1"/>
  <c r="X38" i="1"/>
  <c r="FW38" i="1"/>
  <c r="FZ38" i="1"/>
  <c r="BG38" i="1"/>
  <c r="GF38" i="1"/>
  <c r="FG38" i="1"/>
  <c r="ER38" i="1"/>
  <c r="DL38" i="1"/>
  <c r="EM38" i="1"/>
  <c r="EU38" i="1"/>
  <c r="CY38" i="1"/>
  <c r="GG38" i="1"/>
  <c r="AB38" i="1"/>
  <c r="AH38" i="1"/>
  <c r="FR38" i="1"/>
  <c r="EO38" i="1"/>
  <c r="DQ38" i="1"/>
  <c r="AY38" i="1"/>
  <c r="GC38" i="1"/>
  <c r="FP38" i="1"/>
  <c r="AF38" i="1"/>
  <c r="FK38" i="1"/>
  <c r="CE38" i="1"/>
  <c r="CL38" i="1"/>
  <c r="GN38" i="1"/>
  <c r="W38" i="1"/>
  <c r="EB38" i="1"/>
  <c r="DR38" i="1"/>
  <c r="EV38" i="1"/>
  <c r="DZ38" i="1"/>
  <c r="DA38" i="1"/>
  <c r="DP38" i="1"/>
  <c r="Z38" i="1"/>
  <c r="BC38" i="1"/>
  <c r="BA38" i="1"/>
  <c r="CZ38" i="1"/>
  <c r="GM38" i="1"/>
  <c r="BB38" i="1"/>
  <c r="ES38" i="1"/>
  <c r="GO38" i="1"/>
  <c r="CT38" i="1"/>
  <c r="EC38" i="1"/>
  <c r="V38" i="1"/>
  <c r="EP38" i="1"/>
  <c r="AV38" i="1"/>
  <c r="AK38" i="1"/>
  <c r="EX38" i="1"/>
  <c r="FI38" i="1"/>
  <c r="FS38" i="1"/>
  <c r="FU38" i="1"/>
  <c r="AX38" i="1"/>
  <c r="AE38" i="1"/>
  <c r="FH38" i="1"/>
  <c r="BF38" i="1"/>
  <c r="GD38" i="1"/>
  <c r="CO38" i="1"/>
  <c r="DC38" i="1"/>
  <c r="FQ38" i="1"/>
  <c r="CP38" i="1"/>
  <c r="DY38" i="1"/>
  <c r="ET38" i="1"/>
  <c r="GE38" i="1"/>
  <c r="CR38" i="1"/>
  <c r="CQ38" i="1"/>
  <c r="CX38" i="1"/>
  <c r="EN38" i="1"/>
  <c r="BR38" i="1"/>
  <c r="GP38" i="1"/>
  <c r="DX38" i="1"/>
  <c r="DH38" i="1"/>
  <c r="EI38" i="1"/>
  <c r="CM38" i="1"/>
  <c r="AG38" i="1"/>
  <c r="DM38" i="1"/>
  <c r="BE38" i="1"/>
  <c r="DN38" i="1"/>
  <c r="DS38" i="1"/>
  <c r="FX38" i="1"/>
  <c r="P37" i="1"/>
  <c r="FM37" i="1"/>
  <c r="DL37" i="1"/>
  <c r="DZ37" i="1"/>
  <c r="FN37" i="1"/>
  <c r="GM37" i="1"/>
  <c r="EX37" i="1"/>
  <c r="CX37" i="1"/>
  <c r="FQ37" i="1"/>
  <c r="BC37" i="1"/>
  <c r="CN37" i="1"/>
  <c r="Z37" i="1"/>
  <c r="GN37" i="1"/>
  <c r="FS37" i="1"/>
  <c r="ET37" i="1"/>
  <c r="DC37" i="1"/>
  <c r="GL37" i="1"/>
  <c r="DN37" i="1"/>
  <c r="DM37" i="1"/>
  <c r="BH37" i="1"/>
  <c r="BD37" i="1"/>
  <c r="AB37" i="1"/>
  <c r="CO37" i="1"/>
  <c r="BF37" i="1"/>
  <c r="FL37" i="1"/>
  <c r="FY37" i="1"/>
  <c r="FA37" i="1"/>
  <c r="BR37" i="1"/>
  <c r="DY37" i="1"/>
  <c r="AV37" i="1"/>
  <c r="CZ37" i="1"/>
  <c r="FE37" i="1"/>
  <c r="AH37" i="1"/>
  <c r="GO37" i="1"/>
  <c r="AE37" i="1"/>
  <c r="FC37" i="1"/>
  <c r="DX37" i="1"/>
  <c r="BE37" i="1"/>
  <c r="ER37" i="1"/>
  <c r="FU37" i="1"/>
  <c r="AZ37" i="1"/>
  <c r="DH37" i="1"/>
  <c r="EA37" i="1"/>
  <c r="ED37" i="1"/>
  <c r="BG37" i="1"/>
  <c r="GK37" i="1"/>
  <c r="CT37" i="1"/>
  <c r="GJ37" i="1"/>
  <c r="DT37" i="1"/>
  <c r="FK37" i="1"/>
  <c r="CR37" i="1"/>
  <c r="Y37" i="1"/>
  <c r="EO37" i="1"/>
  <c r="EV37" i="1"/>
  <c r="AG37" i="1"/>
  <c r="AL37" i="1"/>
  <c r="FD37" i="1"/>
  <c r="DP37" i="1"/>
  <c r="ES37" i="1"/>
  <c r="GC37" i="1"/>
  <c r="FI37" i="1"/>
  <c r="GD37" i="1"/>
  <c r="GR37" i="1"/>
  <c r="CU37" i="1"/>
  <c r="GS37" i="1"/>
  <c r="V37" i="1"/>
  <c r="EW37" i="1"/>
  <c r="DQ37" i="1"/>
  <c r="EU37" i="1"/>
  <c r="AY37" i="1"/>
  <c r="DA37" i="1"/>
  <c r="AC37" i="1"/>
  <c r="FG37" i="1"/>
  <c r="EG37" i="1"/>
  <c r="FO37" i="1"/>
  <c r="CL37" i="1"/>
  <c r="AK37" i="1"/>
  <c r="DR37" i="1"/>
  <c r="FB37" i="1"/>
  <c r="GG37" i="1"/>
  <c r="FP37" i="1"/>
  <c r="GP37" i="1"/>
  <c r="AU37" i="1"/>
  <c r="GI37" i="1"/>
  <c r="AA37" i="1"/>
  <c r="EB37" i="1"/>
  <c r="BA37" i="1"/>
  <c r="CE37" i="1"/>
  <c r="DS37" i="1"/>
  <c r="GE37" i="1"/>
  <c r="CM37" i="1"/>
  <c r="CY37" i="1"/>
  <c r="EM37" i="1"/>
  <c r="DB37" i="1"/>
  <c r="FX37" i="1"/>
  <c r="FH37" i="1"/>
  <c r="E123" i="11"/>
  <c r="H123" i="11"/>
  <c r="GA37" i="1"/>
  <c r="DU37" i="1"/>
  <c r="DO37" i="1"/>
  <c r="FJ37" i="1"/>
  <c r="W37" i="1"/>
  <c r="BB37" i="1"/>
  <c r="CP37" i="1"/>
  <c r="FZ37" i="1"/>
  <c r="AD37" i="1"/>
  <c r="CQ37" i="1"/>
  <c r="AI37" i="1"/>
  <c r="EY37" i="1"/>
  <c r="EE37" i="1"/>
  <c r="FF37" i="1"/>
  <c r="AX37" i="1"/>
  <c r="GF37" i="1"/>
  <c r="EC37" i="1"/>
  <c r="EP37" i="1"/>
  <c r="FT37" i="1"/>
  <c r="EL37" i="1"/>
  <c r="X37" i="1"/>
  <c r="CS37" i="1"/>
  <c r="GQ37" i="1"/>
  <c r="AF37" i="1"/>
  <c r="EJ37" i="1"/>
  <c r="EZ37" i="1"/>
  <c r="EI37" i="1"/>
  <c r="DD37" i="1"/>
  <c r="AV36" i="1"/>
  <c r="FL36" i="1"/>
  <c r="EV36" i="1"/>
  <c r="GR36" i="1"/>
  <c r="FQ36" i="1"/>
  <c r="EW36" i="1"/>
  <c r="BG36" i="1"/>
  <c r="GJ36" i="1"/>
  <c r="GF36" i="1"/>
  <c r="DB36" i="1"/>
  <c r="GP36" i="1"/>
  <c r="DY36" i="1"/>
  <c r="BR36" i="1"/>
  <c r="AI36" i="1"/>
  <c r="BH36" i="1"/>
  <c r="EJ36" i="1"/>
  <c r="CT36" i="1"/>
  <c r="EN36" i="1"/>
  <c r="FZ36" i="1"/>
  <c r="AD36" i="1"/>
  <c r="FW36" i="1"/>
  <c r="GE36" i="1"/>
  <c r="EE36" i="1"/>
  <c r="GN36" i="1"/>
  <c r="CE36" i="1"/>
  <c r="FT36" i="1"/>
  <c r="EB36" i="1"/>
  <c r="FU36" i="1"/>
  <c r="DP36" i="1"/>
  <c r="FD36" i="1"/>
  <c r="DA36" i="1"/>
  <c r="EY36" i="1"/>
  <c r="DX36" i="1"/>
  <c r="FB36" i="1"/>
  <c r="BA36" i="1"/>
  <c r="AA36" i="1"/>
  <c r="CQ36" i="1"/>
  <c r="ER36" i="1"/>
  <c r="AB36" i="1"/>
  <c r="FF36" i="1"/>
  <c r="GG36" i="1"/>
  <c r="V36" i="1"/>
  <c r="FJ36" i="1"/>
  <c r="DS36" i="1"/>
  <c r="DZ36" i="1"/>
  <c r="EC36" i="1"/>
  <c r="CN36" i="1"/>
  <c r="CR36" i="1"/>
  <c r="DR36" i="1"/>
  <c r="AL36" i="1"/>
  <c r="BF36" i="1"/>
  <c r="BE36" i="1"/>
  <c r="CL36" i="1"/>
  <c r="ES36" i="1"/>
  <c r="E122" i="11"/>
  <c r="H122" i="11"/>
  <c r="AF36" i="1"/>
  <c r="BC36" i="1"/>
  <c r="ED36" i="1"/>
  <c r="Z36" i="1"/>
  <c r="AH36" i="1"/>
  <c r="W36" i="1"/>
  <c r="GA36" i="1"/>
  <c r="DO36" i="1"/>
  <c r="GQ36" i="1"/>
  <c r="FC36" i="1"/>
  <c r="DN36" i="1"/>
  <c r="GI36" i="1"/>
  <c r="BB36" i="1"/>
  <c r="DL36" i="1"/>
  <c r="FX36" i="1"/>
  <c r="FS36" i="1"/>
  <c r="CM36" i="1"/>
  <c r="CO36" i="1"/>
  <c r="GD36" i="1"/>
  <c r="FV36" i="1"/>
  <c r="CZ36" i="1"/>
  <c r="DC36" i="1"/>
  <c r="EO36" i="1"/>
  <c r="CS36" i="1"/>
  <c r="AX36" i="1"/>
  <c r="DU36" i="1"/>
  <c r="AK36" i="1"/>
  <c r="CU36" i="1"/>
  <c r="FE36" i="1"/>
  <c r="AC36" i="1"/>
  <c r="ET36" i="1"/>
  <c r="FG36" i="1"/>
  <c r="CY36" i="1"/>
  <c r="FI36" i="1"/>
  <c r="GM36" i="1"/>
  <c r="AE36" i="1"/>
  <c r="BD36" i="1"/>
  <c r="EZ36" i="1"/>
  <c r="DT36" i="1"/>
  <c r="DM36" i="1"/>
  <c r="GL36" i="1"/>
  <c r="EX36" i="1"/>
  <c r="GC36" i="1"/>
  <c r="DH36" i="1"/>
  <c r="GO36" i="1"/>
  <c r="FA36" i="1"/>
  <c r="EG36" i="1"/>
  <c r="FP36" i="1"/>
  <c r="EA36" i="1"/>
  <c r="FH36" i="1"/>
  <c r="AZ36" i="1"/>
  <c r="FN36" i="1"/>
  <c r="EI36" i="1"/>
  <c r="GS36" i="1"/>
  <c r="AG36" i="1"/>
  <c r="AY36" i="1"/>
  <c r="FK36" i="1"/>
  <c r="DD36" i="1"/>
  <c r="DQ36" i="1"/>
  <c r="EU36" i="1"/>
  <c r="EM36" i="1"/>
  <c r="GK36" i="1"/>
  <c r="EL36" i="1"/>
  <c r="CX36" i="1"/>
  <c r="EP36" i="1"/>
  <c r="Y36" i="1"/>
  <c r="BC35" i="1"/>
  <c r="DQ35" i="1"/>
  <c r="DU35" i="1"/>
  <c r="DM35" i="1"/>
  <c r="ET35" i="1"/>
  <c r="AA35" i="1"/>
  <c r="GF35" i="1"/>
  <c r="EY35" i="1"/>
  <c r="DP35" i="1"/>
  <c r="DL35" i="1"/>
  <c r="EM35" i="1"/>
  <c r="EI35" i="1"/>
  <c r="GC35" i="1"/>
  <c r="EU35" i="1"/>
  <c r="BE35" i="1"/>
  <c r="AL35" i="1"/>
  <c r="FZ35" i="1"/>
  <c r="AY35" i="1"/>
  <c r="DH35" i="1"/>
  <c r="EN35" i="1"/>
  <c r="EO35" i="1"/>
  <c r="AX35" i="1"/>
  <c r="GG35" i="1"/>
  <c r="EA35" i="1"/>
  <c r="BR35" i="1"/>
  <c r="DZ35" i="1"/>
  <c r="FN35" i="1"/>
  <c r="CS35" i="1"/>
  <c r="FD35" i="1"/>
  <c r="EZ35" i="1"/>
  <c r="P35" i="1"/>
  <c r="FT35" i="1"/>
  <c r="Z35" i="1"/>
  <c r="AZ35" i="1"/>
  <c r="BH35" i="1"/>
  <c r="FS35" i="1"/>
  <c r="FI35" i="1"/>
  <c r="Y35" i="1"/>
  <c r="AC35" i="1"/>
  <c r="BA35" i="1"/>
  <c r="AV35" i="1"/>
  <c r="GK35" i="1"/>
  <c r="DA35" i="1"/>
  <c r="CP35" i="1"/>
  <c r="V35" i="1"/>
  <c r="GI35" i="1"/>
  <c r="AD35" i="1"/>
  <c r="EE35" i="1"/>
  <c r="FX35" i="1"/>
  <c r="ER35" i="1"/>
  <c r="FH35" i="1"/>
  <c r="EL35" i="1"/>
  <c r="CO35" i="1"/>
  <c r="CZ35" i="1"/>
  <c r="FM35" i="1"/>
  <c r="GL35" i="1"/>
  <c r="BB35" i="1"/>
  <c r="DD35" i="1"/>
  <c r="W35" i="1"/>
  <c r="CY35" i="1"/>
  <c r="FA35" i="1"/>
  <c r="GE35" i="1"/>
  <c r="CX35" i="1"/>
  <c r="FL35" i="1"/>
  <c r="FC35" i="1"/>
  <c r="FP35" i="1"/>
  <c r="DX35" i="1"/>
  <c r="FQ35" i="1"/>
  <c r="FJ35" i="1"/>
  <c r="DN35" i="1"/>
  <c r="GM35" i="1"/>
  <c r="EB35" i="1"/>
  <c r="FY35" i="1"/>
  <c r="GD35" i="1"/>
  <c r="GN35" i="1"/>
  <c r="CR35" i="1"/>
  <c r="DC35" i="1"/>
  <c r="GP35" i="1"/>
  <c r="CL35" i="1"/>
  <c r="AB35" i="1"/>
  <c r="X35" i="1"/>
  <c r="FB35" i="1"/>
  <c r="ED35" i="1"/>
  <c r="GS35" i="1"/>
  <c r="DO35" i="1"/>
  <c r="BF35" i="1"/>
  <c r="GJ35" i="1"/>
  <c r="CN35" i="1"/>
  <c r="GQ35" i="1"/>
  <c r="DS35" i="1"/>
  <c r="DY35" i="1"/>
  <c r="E121" i="11"/>
  <c r="H121" i="11"/>
  <c r="DT35" i="1"/>
  <c r="EG35" i="1"/>
  <c r="EJ35" i="1"/>
  <c r="CQ35" i="1"/>
  <c r="AK35" i="1"/>
  <c r="DB35" i="1"/>
  <c r="CT35" i="1"/>
  <c r="CE35" i="1"/>
  <c r="CU35" i="1"/>
  <c r="DR35" i="1"/>
  <c r="GO35" i="1"/>
  <c r="AH35" i="1"/>
  <c r="EP35" i="1"/>
  <c r="AG35" i="1"/>
  <c r="AE35" i="1"/>
  <c r="FU35" i="1"/>
  <c r="BG35" i="1"/>
  <c r="ES35" i="1"/>
  <c r="FO35" i="1"/>
  <c r="EW35" i="1"/>
  <c r="AU35" i="1"/>
  <c r="CM35" i="1"/>
  <c r="EV35" i="1"/>
  <c r="BD35" i="1"/>
  <c r="EC35" i="1"/>
  <c r="AI35" i="1"/>
  <c r="AF35" i="1"/>
  <c r="GA35" i="1"/>
  <c r="GR35" i="1"/>
  <c r="FG35" i="1"/>
  <c r="FV35" i="1"/>
  <c r="FQ34" i="1"/>
  <c r="DH34" i="1"/>
  <c r="BD34" i="1"/>
  <c r="FH34" i="1"/>
  <c r="GQ34" i="1"/>
  <c r="DN34" i="1"/>
  <c r="FM34" i="1"/>
  <c r="CP34" i="1"/>
  <c r="AA34" i="1"/>
  <c r="CZ34" i="1"/>
  <c r="CE34" i="1"/>
  <c r="DB34" i="1"/>
  <c r="GC34" i="1"/>
  <c r="FZ34" i="1"/>
  <c r="GL34" i="1"/>
  <c r="AH34" i="1"/>
  <c r="DY34" i="1"/>
  <c r="FJ34" i="1"/>
  <c r="EY34" i="1"/>
  <c r="CU34" i="1"/>
  <c r="GS34" i="1"/>
  <c r="EX34" i="1"/>
  <c r="DA34" i="1"/>
  <c r="BB34" i="1"/>
  <c r="FS34" i="1"/>
  <c r="FG34" i="1"/>
  <c r="AC34" i="1"/>
  <c r="GN34" i="1"/>
  <c r="AF34" i="1"/>
  <c r="FD34" i="1"/>
  <c r="AX34" i="1"/>
  <c r="DL34" i="1"/>
  <c r="EG34" i="1"/>
  <c r="DT34" i="1"/>
  <c r="CQ34" i="1"/>
  <c r="BC34" i="1"/>
  <c r="DC34" i="1"/>
  <c r="FP34" i="1"/>
  <c r="EA34" i="1"/>
  <c r="CN34" i="1"/>
  <c r="FI34" i="1"/>
  <c r="EB34" i="1"/>
  <c r="GD34" i="1"/>
  <c r="CY34" i="1"/>
  <c r="EU34" i="1"/>
  <c r="FE34" i="1"/>
  <c r="FA34" i="1"/>
  <c r="ED34" i="1"/>
  <c r="E120" i="11"/>
  <c r="H120" i="11"/>
  <c r="GO34" i="1"/>
  <c r="EI34" i="1"/>
  <c r="FY34" i="1"/>
  <c r="BA34" i="1"/>
  <c r="DR34" i="1"/>
  <c r="CL34" i="1"/>
  <c r="FU34" i="1"/>
  <c r="DQ34" i="1"/>
  <c r="GJ34" i="1"/>
  <c r="BG34" i="1"/>
  <c r="GF34" i="1"/>
  <c r="FV34" i="1"/>
  <c r="X34" i="1"/>
  <c r="EV34" i="1"/>
  <c r="Z34" i="1"/>
  <c r="AZ34" i="1"/>
  <c r="AY34" i="1"/>
  <c r="ET34" i="1"/>
  <c r="GP34" i="1"/>
  <c r="AE34" i="1"/>
  <c r="GE34" i="1"/>
  <c r="EZ34" i="1"/>
  <c r="CS34" i="1"/>
  <c r="AK34" i="1"/>
  <c r="DP34" i="1"/>
  <c r="EN34" i="1"/>
  <c r="DD34" i="1"/>
  <c r="DM34" i="1"/>
  <c r="GG34" i="1"/>
  <c r="GI34" i="1"/>
  <c r="GA34" i="1"/>
  <c r="GR34" i="1"/>
  <c r="CM34" i="1"/>
  <c r="ER34" i="1"/>
  <c r="AG34" i="1"/>
  <c r="DZ34" i="1"/>
  <c r="DS34" i="1"/>
  <c r="EM34" i="1"/>
  <c r="EO34" i="1"/>
  <c r="V34" i="1"/>
  <c r="CX34" i="1"/>
  <c r="W34" i="1"/>
  <c r="FT34" i="1"/>
  <c r="AV34" i="1"/>
  <c r="FO34" i="1"/>
  <c r="EE34" i="1"/>
  <c r="FL34" i="1"/>
  <c r="BF34" i="1"/>
  <c r="FW34" i="1"/>
  <c r="FC34" i="1"/>
  <c r="BR34" i="1"/>
  <c r="AU34" i="1"/>
  <c r="FF34" i="1"/>
  <c r="AL34" i="1"/>
  <c r="CO34" i="1"/>
  <c r="DO34" i="1"/>
  <c r="BE34" i="1"/>
  <c r="EJ34" i="1"/>
  <c r="GK34" i="1"/>
  <c r="ES34" i="1"/>
  <c r="AB34" i="1"/>
  <c r="EC34" i="1"/>
  <c r="GM34" i="1"/>
  <c r="AD34" i="1"/>
  <c r="EP34" i="1"/>
  <c r="DU34" i="1"/>
  <c r="CR34" i="1"/>
  <c r="FX34" i="1"/>
  <c r="DX34" i="1"/>
  <c r="EW34" i="1"/>
  <c r="BH34" i="1"/>
  <c r="CT34" i="1"/>
  <c r="Y34" i="1"/>
  <c r="AI34" i="1"/>
  <c r="GM33" i="1"/>
  <c r="DB33" i="1"/>
  <c r="DU33" i="1"/>
  <c r="DM33" i="1"/>
  <c r="FV33" i="1"/>
  <c r="AL33" i="1"/>
  <c r="EN33" i="1"/>
  <c r="CN33" i="1"/>
  <c r="CX33" i="1"/>
  <c r="DP33" i="1"/>
  <c r="GP33" i="1"/>
  <c r="FR33" i="1"/>
  <c r="GA33" i="1"/>
  <c r="GQ33" i="1"/>
  <c r="DZ33" i="1"/>
  <c r="DN33" i="1"/>
  <c r="GF33" i="1"/>
  <c r="DY33" i="1"/>
  <c r="FX33" i="1"/>
  <c r="BE33" i="1"/>
  <c r="FG33" i="1"/>
  <c r="EM33" i="1"/>
  <c r="EW33" i="1"/>
  <c r="FE33" i="1"/>
  <c r="DD33" i="1"/>
  <c r="DC33" i="1"/>
  <c r="FD33" i="1"/>
  <c r="ET33" i="1"/>
  <c r="GE33" i="1"/>
  <c r="DH33" i="1"/>
  <c r="AU33" i="1"/>
  <c r="CZ33" i="1"/>
  <c r="EZ33" i="1"/>
  <c r="AF33" i="1"/>
  <c r="DS33" i="1"/>
  <c r="W33" i="1"/>
  <c r="DL33" i="1"/>
  <c r="AK33" i="1"/>
  <c r="FW33" i="1"/>
  <c r="DQ33" i="1"/>
  <c r="CR33" i="1"/>
  <c r="EL33" i="1"/>
  <c r="FF33" i="1"/>
  <c r="FQ33" i="1"/>
  <c r="EA33" i="1"/>
  <c r="EI33" i="1"/>
  <c r="FL33" i="1"/>
  <c r="GD33" i="1"/>
  <c r="GC33" i="1"/>
  <c r="BG33" i="1"/>
  <c r="BR33" i="1"/>
  <c r="CQ33" i="1"/>
  <c r="FH33" i="1"/>
  <c r="BD33" i="1"/>
  <c r="GG33" i="1"/>
  <c r="E119" i="11"/>
  <c r="H119" i="11"/>
  <c r="AG33" i="1"/>
  <c r="EX33" i="1"/>
  <c r="GI33" i="1"/>
  <c r="EC33" i="1"/>
  <c r="DA33" i="1"/>
  <c r="FY33" i="1"/>
  <c r="DX33" i="1"/>
  <c r="FT33" i="1"/>
  <c r="BF33" i="1"/>
  <c r="CE33" i="1"/>
  <c r="BB33" i="1"/>
  <c r="EP33" i="1"/>
  <c r="GJ33" i="1"/>
  <c r="GK33" i="1"/>
  <c r="CP33" i="1"/>
  <c r="CO33" i="1"/>
  <c r="GR33" i="1"/>
  <c r="AE33" i="1"/>
  <c r="FJ33" i="1"/>
  <c r="EV33" i="1"/>
  <c r="Y33" i="1"/>
  <c r="FZ33" i="1"/>
  <c r="GO33" i="1"/>
  <c r="FU33" i="1"/>
  <c r="BA33" i="1"/>
  <c r="BH33" i="1"/>
  <c r="ED33" i="1"/>
  <c r="GN33" i="1"/>
  <c r="V33" i="1"/>
  <c r="CM33" i="1"/>
  <c r="AA33" i="1"/>
  <c r="AI33" i="1"/>
  <c r="X33" i="1"/>
  <c r="CT33" i="1"/>
  <c r="CU33" i="1"/>
  <c r="AX33" i="1"/>
  <c r="FI33" i="1"/>
  <c r="DR33" i="1"/>
  <c r="AB33" i="1"/>
  <c r="EJ33" i="1"/>
  <c r="CY33" i="1"/>
  <c r="EU33" i="1"/>
  <c r="FS33" i="1"/>
  <c r="AD33" i="1"/>
  <c r="FA33" i="1"/>
  <c r="EB33" i="1"/>
  <c r="AZ33" i="1"/>
  <c r="DO33" i="1"/>
  <c r="AV33" i="1"/>
  <c r="ER33" i="1"/>
  <c r="AC33" i="1"/>
  <c r="FP33" i="1"/>
  <c r="EY33" i="1"/>
  <c r="EG33" i="1"/>
  <c r="AY33" i="1"/>
  <c r="CL33" i="1"/>
  <c r="BC33" i="1"/>
  <c r="EO33" i="1"/>
  <c r="FC33" i="1"/>
  <c r="DT33" i="1"/>
  <c r="GS33" i="1"/>
  <c r="GL33" i="1"/>
  <c r="EE33" i="1"/>
  <c r="AH33" i="1"/>
  <c r="CZ32" i="1"/>
  <c r="ES32" i="1"/>
  <c r="EM32" i="1"/>
  <c r="DD32" i="1"/>
  <c r="GJ32" i="1"/>
  <c r="AZ32" i="1"/>
  <c r="ED32" i="1"/>
  <c r="BE32" i="1"/>
  <c r="EW32" i="1"/>
  <c r="CO32" i="1"/>
  <c r="EO32" i="1"/>
  <c r="BG32" i="1"/>
  <c r="GF32" i="1"/>
  <c r="CU32" i="1"/>
  <c r="FN32" i="1"/>
  <c r="FJ32" i="1"/>
  <c r="AY32" i="1"/>
  <c r="BH32" i="1"/>
  <c r="CR32" i="1"/>
  <c r="CX32" i="1"/>
  <c r="AC32" i="1"/>
  <c r="X32" i="1"/>
  <c r="DR32" i="1"/>
  <c r="EZ32" i="1"/>
  <c r="W32" i="1"/>
  <c r="FL32" i="1"/>
  <c r="FZ32" i="1"/>
  <c r="DL32" i="1"/>
  <c r="DM32" i="1"/>
  <c r="FF32" i="1"/>
  <c r="Y32" i="1"/>
  <c r="CT32" i="1"/>
  <c r="AX32" i="1"/>
  <c r="GL32" i="1"/>
  <c r="CM32" i="1"/>
  <c r="BD32" i="1"/>
  <c r="FA32" i="1"/>
  <c r="GS32" i="1"/>
  <c r="FI32" i="1"/>
  <c r="FQ32" i="1"/>
  <c r="FR32" i="1"/>
  <c r="FH32" i="1"/>
  <c r="AI32" i="1"/>
  <c r="AE32" i="1"/>
  <c r="GO32" i="1"/>
  <c r="V32" i="1"/>
  <c r="E118" i="11"/>
  <c r="AU32" i="1"/>
  <c r="GK32" i="1"/>
  <c r="GG32" i="1"/>
  <c r="EE32" i="1"/>
  <c r="BF32" i="1"/>
  <c r="FD32" i="1"/>
  <c r="GP32" i="1"/>
  <c r="DN32" i="1"/>
  <c r="EY32" i="1"/>
  <c r="CL32" i="1"/>
  <c r="Z32" i="1"/>
  <c r="AH32" i="1"/>
  <c r="DT32" i="1"/>
  <c r="BA32" i="1"/>
  <c r="GM32" i="1"/>
  <c r="DO32" i="1"/>
  <c r="EU32" i="1"/>
  <c r="CN32" i="1"/>
  <c r="AB32" i="1"/>
  <c r="FX32" i="1"/>
  <c r="FS32" i="1"/>
  <c r="DQ32" i="1"/>
  <c r="DB32" i="1"/>
  <c r="FG32" i="1"/>
  <c r="GD32" i="1"/>
  <c r="AV32" i="1"/>
  <c r="CY32" i="1"/>
  <c r="AF32" i="1"/>
  <c r="ET32" i="1"/>
  <c r="EV32" i="1"/>
  <c r="CP32" i="1"/>
  <c r="DP32" i="1"/>
  <c r="EC32" i="1"/>
  <c r="GA32" i="1"/>
  <c r="CE32" i="1"/>
  <c r="EI32" i="1"/>
  <c r="BB32" i="1"/>
  <c r="DA32" i="1"/>
  <c r="EL32" i="1"/>
  <c r="DX32" i="1"/>
  <c r="BC32" i="1"/>
  <c r="GI32" i="1"/>
  <c r="EN32" i="1"/>
  <c r="FT32" i="1"/>
  <c r="FC32" i="1"/>
  <c r="EX32" i="1"/>
  <c r="EB32" i="1"/>
  <c r="AG32" i="1"/>
  <c r="GQ32" i="1"/>
  <c r="FE32" i="1"/>
  <c r="DS32" i="1"/>
  <c r="EA32" i="1"/>
  <c r="FO32" i="1"/>
  <c r="GE32" i="1"/>
  <c r="CQ32" i="1"/>
  <c r="GC32" i="1"/>
  <c r="DU32" i="1"/>
  <c r="AL32" i="1"/>
  <c r="DZ32" i="1"/>
  <c r="FP32" i="1"/>
  <c r="DY32" i="1"/>
  <c r="DC32" i="1"/>
  <c r="ER32" i="1"/>
  <c r="FW32" i="1"/>
  <c r="FV32" i="1"/>
  <c r="EG32" i="1"/>
  <c r="GR32" i="1"/>
  <c r="AA32" i="1"/>
  <c r="AK32" i="1"/>
  <c r="GN32" i="1"/>
  <c r="FU32" i="1"/>
  <c r="BR32" i="1"/>
  <c r="FY32" i="1"/>
  <c r="EJ32" i="1"/>
  <c r="CS32" i="1"/>
  <c r="DM31" i="1"/>
  <c r="FY31" i="1"/>
  <c r="EU31" i="1"/>
  <c r="BG31" i="1"/>
  <c r="AU31" i="1"/>
  <c r="FS31" i="1"/>
  <c r="GN31" i="1"/>
  <c r="GG31" i="1"/>
  <c r="EA31" i="1"/>
  <c r="ED31" i="1"/>
  <c r="CO31" i="1"/>
  <c r="GL31" i="1"/>
  <c r="CM31" i="1"/>
  <c r="AE31" i="1"/>
  <c r="FE31" i="1"/>
  <c r="FT31" i="1"/>
  <c r="FO31" i="1"/>
  <c r="AI31" i="1"/>
  <c r="DD31" i="1"/>
  <c r="FA31" i="1"/>
  <c r="CN31" i="1"/>
  <c r="DL31" i="1"/>
  <c r="EE31" i="1"/>
  <c r="FU31" i="1"/>
  <c r="ER31" i="1"/>
  <c r="DU31" i="1"/>
  <c r="BE31" i="1"/>
  <c r="CR31" i="1"/>
  <c r="GS31" i="1"/>
  <c r="EG31" i="1"/>
  <c r="FP31" i="1"/>
  <c r="AB31" i="1"/>
  <c r="CS31" i="1"/>
  <c r="AH31" i="1"/>
  <c r="AF31" i="1"/>
  <c r="GM31" i="1"/>
  <c r="EL31" i="1"/>
  <c r="GO31" i="1"/>
  <c r="BR31" i="1"/>
  <c r="DO31" i="1"/>
  <c r="DS31" i="1"/>
  <c r="CL31" i="1"/>
  <c r="EC31" i="1"/>
  <c r="BC31" i="1"/>
  <c r="ES31" i="1"/>
  <c r="DC31" i="1"/>
  <c r="GI31" i="1"/>
  <c r="GE31" i="1"/>
  <c r="GJ31" i="1"/>
  <c r="CY31" i="1"/>
  <c r="CT31" i="1"/>
  <c r="DQ31" i="1"/>
  <c r="EN31" i="1"/>
  <c r="AY31" i="1"/>
  <c r="GD31" i="1"/>
  <c r="GF31" i="1"/>
  <c r="EV31" i="1"/>
  <c r="AK31" i="1"/>
  <c r="EY31" i="1"/>
  <c r="FI31" i="1"/>
  <c r="FV31" i="1"/>
  <c r="FG31" i="1"/>
  <c r="E117" i="11"/>
  <c r="DY31" i="1"/>
  <c r="Z31" i="1"/>
  <c r="GR31" i="1"/>
  <c r="X31" i="1"/>
  <c r="FQ31" i="1"/>
  <c r="AA31" i="1"/>
  <c r="FW31" i="1"/>
  <c r="CU31" i="1"/>
  <c r="R31" i="1"/>
  <c r="S31" i="1"/>
  <c r="N31" i="1"/>
  <c r="BD31" i="1"/>
  <c r="FR31" i="1"/>
  <c r="FD31" i="1"/>
  <c r="AL31" i="1"/>
  <c r="DA31" i="1"/>
  <c r="EJ31" i="1"/>
  <c r="CE31" i="1"/>
  <c r="FF31" i="1"/>
  <c r="EB31" i="1"/>
  <c r="FJ31" i="1"/>
  <c r="BH31" i="1"/>
  <c r="FN31" i="1"/>
  <c r="AX31" i="1"/>
  <c r="FC31" i="1"/>
  <c r="GK31" i="1"/>
  <c r="GP31" i="1"/>
  <c r="FM31" i="1"/>
  <c r="DT31" i="1"/>
  <c r="DX31" i="1"/>
  <c r="BB31" i="1"/>
  <c r="DP31" i="1"/>
  <c r="AV31" i="1"/>
  <c r="AG31" i="1"/>
  <c r="W31" i="1"/>
  <c r="Y31" i="1"/>
  <c r="DZ31" i="1"/>
  <c r="EW31" i="1"/>
  <c r="CP31" i="1"/>
  <c r="BA31" i="1"/>
  <c r="FH31" i="1"/>
  <c r="GC31" i="1"/>
  <c r="FL31" i="1"/>
  <c r="ET31" i="1"/>
  <c r="GQ31" i="1"/>
  <c r="CX31" i="1"/>
  <c r="EM31" i="1"/>
  <c r="FX31" i="1"/>
  <c r="CQ31" i="1"/>
  <c r="DN31" i="1"/>
  <c r="AZ31" i="1"/>
  <c r="EX31" i="1"/>
  <c r="DR31" i="1"/>
  <c r="EI31" i="1"/>
  <c r="FZ31" i="1"/>
  <c r="GA31" i="1"/>
  <c r="CZ31" i="1"/>
  <c r="EZ31" i="1"/>
  <c r="V31" i="1"/>
  <c r="AK30" i="1"/>
  <c r="DT30" i="1"/>
  <c r="FU30" i="1"/>
  <c r="AL30" i="1"/>
  <c r="FQ30" i="1"/>
  <c r="GK30" i="1"/>
  <c r="GR30" i="1"/>
  <c r="DL30" i="1"/>
  <c r="AB30" i="1"/>
  <c r="BE30" i="1"/>
  <c r="GN30" i="1"/>
  <c r="FH30" i="1"/>
  <c r="DA30" i="1"/>
  <c r="DZ30" i="1"/>
  <c r="DS30" i="1"/>
  <c r="CE30" i="1"/>
  <c r="AI30" i="1"/>
  <c r="EZ30" i="1"/>
  <c r="EC30" i="1"/>
  <c r="ET30" i="1"/>
  <c r="AZ30" i="1"/>
  <c r="DR30" i="1"/>
  <c r="DN30" i="1"/>
  <c r="EY30" i="1"/>
  <c r="GP30" i="1"/>
  <c r="CN30" i="1"/>
  <c r="CL30" i="1"/>
  <c r="CR30" i="1"/>
  <c r="FK30" i="1"/>
  <c r="CM30" i="1"/>
  <c r="ER30" i="1"/>
  <c r="EM30" i="1"/>
  <c r="DX30" i="1"/>
  <c r="CP30" i="1"/>
  <c r="E116" i="11"/>
  <c r="EG30" i="1"/>
  <c r="EE30" i="1"/>
  <c r="GC30" i="1"/>
  <c r="EI30" i="1"/>
  <c r="FO30" i="1"/>
  <c r="DU30" i="1"/>
  <c r="GE30" i="1"/>
  <c r="DP30" i="1"/>
  <c r="GS30" i="1"/>
  <c r="DY30" i="1"/>
  <c r="AH30" i="1"/>
  <c r="AF30" i="1"/>
  <c r="GM30" i="1"/>
  <c r="DQ30" i="1"/>
  <c r="CU30" i="1"/>
  <c r="FI30" i="1"/>
  <c r="FC30" i="1"/>
  <c r="DH30" i="1"/>
  <c r="FY30" i="1"/>
  <c r="DO30" i="1"/>
  <c r="FF30" i="1"/>
  <c r="FT30" i="1"/>
  <c r="GJ30" i="1"/>
  <c r="AA30" i="1"/>
  <c r="FD30" i="1"/>
  <c r="FW30" i="1"/>
  <c r="AD30" i="1"/>
  <c r="EB30" i="1"/>
  <c r="BC30" i="1"/>
  <c r="FJ30" i="1"/>
  <c r="AE30" i="1"/>
  <c r="GI30" i="1"/>
  <c r="BA30" i="1"/>
  <c r="EX30" i="1"/>
  <c r="FL30" i="1"/>
  <c r="Y30" i="1"/>
  <c r="FN30" i="1"/>
  <c r="GD30" i="1"/>
  <c r="V30" i="1"/>
  <c r="ED30" i="1"/>
  <c r="GF30" i="1"/>
  <c r="FG30" i="1"/>
  <c r="CQ30" i="1"/>
  <c r="W30" i="1"/>
  <c r="FS30" i="1"/>
  <c r="BR30" i="1"/>
  <c r="GL30" i="1"/>
  <c r="CY30" i="1"/>
  <c r="CO30" i="1"/>
  <c r="BB30" i="1"/>
  <c r="FX30" i="1"/>
  <c r="EV30" i="1"/>
  <c r="CT30" i="1"/>
  <c r="FE30" i="1"/>
  <c r="FZ30" i="1"/>
  <c r="BH30" i="1"/>
  <c r="FV30" i="1"/>
  <c r="BD30" i="1"/>
  <c r="FR30" i="1"/>
  <c r="GO30" i="1"/>
  <c r="AY30" i="1"/>
  <c r="X30" i="1"/>
  <c r="FA30" i="1"/>
  <c r="AU30" i="1"/>
  <c r="GQ30" i="1"/>
  <c r="DM30" i="1"/>
  <c r="AX30" i="1"/>
  <c r="GA30" i="1"/>
  <c r="BG30" i="1"/>
  <c r="CS30" i="1"/>
  <c r="DD30" i="1"/>
  <c r="EJ30" i="1"/>
  <c r="AV30" i="1"/>
  <c r="AG30" i="1"/>
  <c r="GG30" i="1"/>
  <c r="CX30" i="1"/>
  <c r="EU30" i="1"/>
  <c r="FP30" i="1"/>
  <c r="DC30" i="1"/>
  <c r="Z30" i="1"/>
  <c r="EW30" i="1"/>
  <c r="EA30" i="1"/>
  <c r="CZ30" i="1"/>
  <c r="AK29" i="1"/>
  <c r="AZ29" i="1"/>
  <c r="CN29" i="1"/>
  <c r="BB29" i="1"/>
  <c r="Y29" i="1"/>
  <c r="CL29" i="1"/>
  <c r="FS29" i="1"/>
  <c r="DU29" i="1"/>
  <c r="ER29" i="1"/>
  <c r="AL29" i="1"/>
  <c r="DQ29" i="1"/>
  <c r="DY29" i="1"/>
  <c r="GO29" i="1"/>
  <c r="GN29" i="1"/>
  <c r="AF29" i="1"/>
  <c r="DA29" i="1"/>
  <c r="EW29" i="1"/>
  <c r="BC29" i="1"/>
  <c r="DT29" i="1"/>
  <c r="FH29" i="1"/>
  <c r="AV29" i="1"/>
  <c r="BG29" i="1"/>
  <c r="FJ29" i="1"/>
  <c r="FV29" i="1"/>
  <c r="FF29" i="1"/>
  <c r="Z29" i="1"/>
  <c r="CT29" i="1"/>
  <c r="DR29" i="1"/>
  <c r="FI29" i="1"/>
  <c r="CZ29" i="1"/>
  <c r="GA29" i="1"/>
  <c r="BE29" i="1"/>
  <c r="DM29" i="1"/>
  <c r="EX29" i="1"/>
  <c r="X29" i="1"/>
  <c r="ED29" i="1"/>
  <c r="CQ29" i="1"/>
  <c r="FQ29" i="1"/>
  <c r="FZ29" i="1"/>
  <c r="CR29" i="1"/>
  <c r="FO29" i="1"/>
  <c r="FT29" i="1"/>
  <c r="FU29" i="1"/>
  <c r="GP29" i="1"/>
  <c r="EY29" i="1"/>
  <c r="FW29" i="1"/>
  <c r="V29" i="1"/>
  <c r="CM29" i="1"/>
  <c r="BA29" i="1"/>
  <c r="GS29" i="1"/>
  <c r="FA29" i="1"/>
  <c r="AI29" i="1"/>
  <c r="GI29" i="1"/>
  <c r="EA29" i="1"/>
  <c r="EM29" i="1"/>
  <c r="EJ29" i="1"/>
  <c r="GD29" i="1"/>
  <c r="FL29" i="1"/>
  <c r="FP29" i="1"/>
  <c r="EC29" i="1"/>
  <c r="EU29" i="1"/>
  <c r="CY29" i="1"/>
  <c r="DC29" i="1"/>
  <c r="EV29" i="1"/>
  <c r="EB29" i="1"/>
  <c r="FR29" i="1"/>
  <c r="CS29" i="1"/>
  <c r="AY29" i="1"/>
  <c r="EI29" i="1"/>
  <c r="GF29" i="1"/>
  <c r="CE29" i="1"/>
  <c r="DL29" i="1"/>
  <c r="FM29" i="1"/>
  <c r="BR29" i="1"/>
  <c r="AD29" i="1"/>
  <c r="BH29" i="1"/>
  <c r="DX29" i="1"/>
  <c r="GL29" i="1"/>
  <c r="GG29" i="1"/>
  <c r="E115" i="11"/>
  <c r="H115" i="11"/>
  <c r="FD29" i="1"/>
  <c r="W29" i="1"/>
  <c r="GE29" i="1"/>
  <c r="FX29" i="1"/>
  <c r="EZ29" i="1"/>
  <c r="GR29" i="1"/>
  <c r="GM29" i="1"/>
  <c r="GQ29" i="1"/>
  <c r="FB29" i="1"/>
  <c r="CX29" i="1"/>
  <c r="ES29" i="1"/>
  <c r="BD29" i="1"/>
  <c r="FK29" i="1"/>
  <c r="DZ29" i="1"/>
  <c r="CU29" i="1"/>
  <c r="CO29" i="1"/>
  <c r="EE29" i="1"/>
  <c r="DS29" i="1"/>
  <c r="DH29" i="1"/>
  <c r="DD29" i="1"/>
  <c r="GK29" i="1"/>
  <c r="FE29" i="1"/>
  <c r="GJ29" i="1"/>
  <c r="AE29" i="1"/>
  <c r="CP29" i="1"/>
  <c r="AH29" i="1"/>
  <c r="FG29" i="1"/>
  <c r="AB29" i="1"/>
  <c r="AX29" i="1"/>
  <c r="DO29" i="1"/>
  <c r="FC29" i="1"/>
  <c r="AA29" i="1"/>
  <c r="EG29" i="1"/>
  <c r="ET29" i="1"/>
  <c r="FN29" i="1"/>
  <c r="GC29" i="1"/>
  <c r="DN29" i="1"/>
  <c r="FG28" i="1"/>
  <c r="GF28" i="1"/>
  <c r="Y28" i="1"/>
  <c r="FM28" i="1"/>
  <c r="CZ28" i="1"/>
  <c r="AD28" i="1"/>
  <c r="FE28" i="1"/>
  <c r="AB28" i="1"/>
  <c r="FH28" i="1"/>
  <c r="EC28" i="1"/>
  <c r="AE28" i="1"/>
  <c r="DT28" i="1"/>
  <c r="CU28" i="1"/>
  <c r="EJ28" i="1"/>
  <c r="CR28" i="1"/>
  <c r="FY28" i="1"/>
  <c r="W28" i="1"/>
  <c r="DY28" i="1"/>
  <c r="FN28" i="1"/>
  <c r="DH28" i="1"/>
  <c r="FQ28" i="1"/>
  <c r="FZ28" i="1"/>
  <c r="CP28" i="1"/>
  <c r="BD28" i="1"/>
  <c r="GQ28" i="1"/>
  <c r="CO28" i="1"/>
  <c r="GG28" i="1"/>
  <c r="CN28" i="1"/>
  <c r="DN28" i="1"/>
  <c r="GC28" i="1"/>
  <c r="FU28" i="1"/>
  <c r="EM28" i="1"/>
  <c r="DM28" i="1"/>
  <c r="BR28" i="1"/>
  <c r="GM28" i="1"/>
  <c r="FO28" i="1"/>
  <c r="FT28" i="1"/>
  <c r="AG28" i="1"/>
  <c r="FS28" i="1"/>
  <c r="BC28" i="1"/>
  <c r="AK28" i="1"/>
  <c r="CT28" i="1"/>
  <c r="EX28" i="1"/>
  <c r="GD28" i="1"/>
  <c r="EI28" i="1"/>
  <c r="ED28" i="1"/>
  <c r="EV28" i="1"/>
  <c r="CX28" i="1"/>
  <c r="EW28" i="1"/>
  <c r="EA28" i="1"/>
  <c r="DU28" i="1"/>
  <c r="FP28" i="1"/>
  <c r="BG28" i="1"/>
  <c r="EP28" i="1"/>
  <c r="FF28" i="1"/>
  <c r="GK28" i="1"/>
  <c r="Z28" i="1"/>
  <c r="GS28" i="1"/>
  <c r="DP28" i="1"/>
  <c r="AZ28" i="1"/>
  <c r="V28" i="1"/>
  <c r="DX28" i="1"/>
  <c r="GE28" i="1"/>
  <c r="FV28" i="1"/>
  <c r="CY28" i="1"/>
  <c r="DQ28" i="1"/>
  <c r="GP28" i="1"/>
  <c r="GJ28" i="1"/>
  <c r="FI28" i="1"/>
  <c r="GA28" i="1"/>
  <c r="FA28" i="1"/>
  <c r="ES28" i="1"/>
  <c r="FJ28" i="1"/>
  <c r="CQ28" i="1"/>
  <c r="EE28" i="1"/>
  <c r="CL28" i="1"/>
  <c r="E114" i="11"/>
  <c r="H114" i="11"/>
  <c r="EZ28" i="1"/>
  <c r="ER28" i="1"/>
  <c r="BA28" i="1"/>
  <c r="DS28" i="1"/>
  <c r="BB28" i="1"/>
  <c r="EU28" i="1"/>
  <c r="AX28" i="1"/>
  <c r="FX28" i="1"/>
  <c r="DR28" i="1"/>
  <c r="FW28" i="1"/>
  <c r="GI28" i="1"/>
  <c r="FC28" i="1"/>
  <c r="BH28" i="1"/>
  <c r="GR28" i="1"/>
  <c r="BE28" i="1"/>
  <c r="AH28" i="1"/>
  <c r="FD28" i="1"/>
  <c r="DZ28" i="1"/>
  <c r="DA28" i="1"/>
  <c r="AU28" i="1"/>
  <c r="CE28" i="1"/>
  <c r="FK28" i="1"/>
  <c r="FB28" i="1"/>
  <c r="GL28" i="1"/>
  <c r="EB28" i="1"/>
  <c r="AA28" i="1"/>
  <c r="GO28" i="1"/>
  <c r="GN28" i="1"/>
  <c r="AI28" i="1"/>
  <c r="AY28" i="1"/>
  <c r="CS28" i="1"/>
  <c r="DD28" i="1"/>
  <c r="CM28" i="1"/>
  <c r="AL28" i="1"/>
  <c r="EY28" i="1"/>
  <c r="DC28" i="1"/>
  <c r="ET28" i="1"/>
  <c r="FL28" i="1"/>
  <c r="X28" i="1"/>
  <c r="AV28" i="1"/>
  <c r="DL28" i="1"/>
  <c r="FR28" i="1"/>
  <c r="EX27" i="1"/>
  <c r="FO27" i="1"/>
  <c r="ES27" i="1"/>
  <c r="FU27" i="1"/>
  <c r="CY27" i="1"/>
  <c r="EA27" i="1"/>
  <c r="ET27" i="1"/>
  <c r="FH27" i="1"/>
  <c r="CM27" i="1"/>
  <c r="FM27" i="1"/>
  <c r="DZ27" i="1"/>
  <c r="FB27" i="1"/>
  <c r="DU27" i="1"/>
  <c r="FG27" i="1"/>
  <c r="DC27" i="1"/>
  <c r="DT27" i="1"/>
  <c r="DM27" i="1"/>
  <c r="CT27" i="1"/>
  <c r="BG27" i="1"/>
  <c r="DN27" i="1"/>
  <c r="CN27" i="1"/>
  <c r="GS27" i="1"/>
  <c r="CU27" i="1"/>
  <c r="GO27" i="1"/>
  <c r="ED27" i="1"/>
  <c r="W27" i="1"/>
  <c r="GE27" i="1"/>
  <c r="BH27" i="1"/>
  <c r="GI27" i="1"/>
  <c r="DX27" i="1"/>
  <c r="AZ27" i="1"/>
  <c r="BE27" i="1"/>
  <c r="DD27" i="1"/>
  <c r="V27" i="1"/>
  <c r="AG27" i="1"/>
  <c r="DR27" i="1"/>
  <c r="BA27" i="1"/>
  <c r="CR27" i="1"/>
  <c r="FX27" i="1"/>
  <c r="FP27" i="1"/>
  <c r="CL27" i="1"/>
  <c r="GP27" i="1"/>
  <c r="EW27" i="1"/>
  <c r="GA27" i="1"/>
  <c r="FJ27" i="1"/>
  <c r="GM27" i="1"/>
  <c r="AE27" i="1"/>
  <c r="DS27" i="1"/>
  <c r="FY27" i="1"/>
  <c r="AU27" i="1"/>
  <c r="FE27" i="1"/>
  <c r="E113" i="11"/>
  <c r="H113" i="11"/>
  <c r="GL27" i="1"/>
  <c r="AK27" i="1"/>
  <c r="AF27" i="1"/>
  <c r="FS27" i="1"/>
  <c r="BD27" i="1"/>
  <c r="CS27" i="1"/>
  <c r="FT27" i="1"/>
  <c r="AI27" i="1"/>
  <c r="ER27" i="1"/>
  <c r="FA27" i="1"/>
  <c r="BC27" i="1"/>
  <c r="FF27" i="1"/>
  <c r="FN27" i="1"/>
  <c r="DL27" i="1"/>
  <c r="GF27" i="1"/>
  <c r="EZ27" i="1"/>
  <c r="DQ27" i="1"/>
  <c r="EU27" i="1"/>
  <c r="EJ27" i="1"/>
  <c r="DA27" i="1"/>
  <c r="FW27" i="1"/>
  <c r="DH27" i="1"/>
  <c r="EC27" i="1"/>
  <c r="EV27" i="1"/>
  <c r="CQ27" i="1"/>
  <c r="EB27" i="1"/>
  <c r="EI27" i="1"/>
  <c r="AB27" i="1"/>
  <c r="DY27" i="1"/>
  <c r="EP27" i="1"/>
  <c r="AX27" i="1"/>
  <c r="EO27" i="1"/>
  <c r="AY27" i="1"/>
  <c r="GD27" i="1"/>
  <c r="DP27" i="1"/>
  <c r="CX27" i="1"/>
  <c r="EM27" i="1"/>
  <c r="CP27" i="1"/>
  <c r="FV27" i="1"/>
  <c r="DO27" i="1"/>
  <c r="GQ27" i="1"/>
  <c r="GN27" i="1"/>
  <c r="X27" i="1"/>
  <c r="FQ27" i="1"/>
  <c r="AD27" i="1"/>
  <c r="GK27" i="1"/>
  <c r="AA27" i="1"/>
  <c r="CZ27" i="1"/>
  <c r="FC27" i="1"/>
  <c r="AV27" i="1"/>
  <c r="GJ27" i="1"/>
  <c r="AH27" i="1"/>
  <c r="CO27" i="1"/>
  <c r="Y27" i="1"/>
  <c r="BR27" i="1"/>
  <c r="GG27" i="1"/>
  <c r="Z27" i="1"/>
  <c r="FR27" i="1"/>
  <c r="GR27" i="1"/>
  <c r="EY27" i="1"/>
  <c r="BB27" i="1"/>
  <c r="FD27" i="1"/>
  <c r="GC27" i="1"/>
  <c r="FL27" i="1"/>
  <c r="FI27" i="1"/>
  <c r="CE27" i="1"/>
  <c r="FZ27" i="1"/>
  <c r="GD26" i="1"/>
  <c r="CP26" i="1"/>
  <c r="AU26" i="1"/>
  <c r="FT26" i="1"/>
  <c r="EZ26" i="1"/>
  <c r="FJ26" i="1"/>
  <c r="GC26" i="1"/>
  <c r="DR26" i="1"/>
  <c r="EJ26" i="1"/>
  <c r="AH26" i="1"/>
  <c r="CU26" i="1"/>
  <c r="GG26" i="1"/>
  <c r="BC26" i="1"/>
  <c r="DQ26" i="1"/>
  <c r="W26" i="1"/>
  <c r="GN26" i="1"/>
  <c r="EY26" i="1"/>
  <c r="FG26" i="1"/>
  <c r="AF26" i="1"/>
  <c r="GL26" i="1"/>
  <c r="AI26" i="1"/>
  <c r="FH26" i="1"/>
  <c r="FZ26" i="1"/>
  <c r="GI26" i="1"/>
  <c r="EP26" i="1"/>
  <c r="E112" i="11"/>
  <c r="H112" i="11"/>
  <c r="DZ26" i="1"/>
  <c r="CO26" i="1"/>
  <c r="DY26" i="1"/>
  <c r="BG26" i="1"/>
  <c r="CX26" i="1"/>
  <c r="CE26" i="1"/>
  <c r="FK26" i="1"/>
  <c r="BF26" i="1"/>
  <c r="DB26" i="1"/>
  <c r="FN26" i="1"/>
  <c r="GM26" i="1"/>
  <c r="EM26" i="1"/>
  <c r="FO26" i="1"/>
  <c r="EX26" i="1"/>
  <c r="EI26" i="1"/>
  <c r="CY26" i="1"/>
  <c r="EC26" i="1"/>
  <c r="EU26" i="1"/>
  <c r="CM26" i="1"/>
  <c r="FS26" i="1"/>
  <c r="DH26" i="1"/>
  <c r="AB26" i="1"/>
  <c r="FV26" i="1"/>
  <c r="CN26" i="1"/>
  <c r="GQ26" i="1"/>
  <c r="AK26" i="1"/>
  <c r="BE26" i="1"/>
  <c r="FP26" i="1"/>
  <c r="EV26" i="1"/>
  <c r="FF26" i="1"/>
  <c r="GA26" i="1"/>
  <c r="DP26" i="1"/>
  <c r="BA26" i="1"/>
  <c r="EW26" i="1"/>
  <c r="CQ26" i="1"/>
  <c r="DC26" i="1"/>
  <c r="FW26" i="1"/>
  <c r="BB26" i="1"/>
  <c r="DO26" i="1"/>
  <c r="V26" i="1"/>
  <c r="GJ26" i="1"/>
  <c r="CR26" i="1"/>
  <c r="FE26" i="1"/>
  <c r="AX26" i="1"/>
  <c r="FD26" i="1"/>
  <c r="FX26" i="1"/>
  <c r="GE26" i="1"/>
  <c r="DT26" i="1"/>
  <c r="AE26" i="1"/>
  <c r="AD26" i="1"/>
  <c r="DL26" i="1"/>
  <c r="BR26" i="1"/>
  <c r="DU26" i="1"/>
  <c r="X26" i="1"/>
  <c r="GR26" i="1"/>
  <c r="CZ26" i="1"/>
  <c r="FC26" i="1"/>
  <c r="FI26" i="1"/>
  <c r="AG26" i="1"/>
  <c r="GP26" i="1"/>
  <c r="FL26" i="1"/>
  <c r="GF26" i="1"/>
  <c r="GK26" i="1"/>
  <c r="DX26" i="1"/>
  <c r="ES26" i="1"/>
  <c r="EB26" i="1"/>
  <c r="ET26" i="1"/>
  <c r="GS26" i="1"/>
  <c r="CS26" i="1"/>
  <c r="EA26" i="1"/>
  <c r="AV26" i="1"/>
  <c r="DS26" i="1"/>
  <c r="Y26" i="1"/>
  <c r="FM26" i="1"/>
  <c r="DD26" i="1"/>
  <c r="Z26" i="1"/>
  <c r="FR26" i="1"/>
  <c r="CL26" i="1"/>
  <c r="GO26" i="1"/>
  <c r="ER26" i="1"/>
  <c r="BH26" i="1"/>
  <c r="FQ26" i="1"/>
  <c r="EO26" i="1"/>
  <c r="FB26" i="1"/>
  <c r="FY26" i="1"/>
  <c r="DN26" i="1"/>
  <c r="AY26" i="1"/>
  <c r="EN26" i="1"/>
  <c r="FA26" i="1"/>
  <c r="FU26" i="1"/>
  <c r="AZ26" i="1"/>
  <c r="DM26" i="1"/>
  <c r="FM25" i="1"/>
  <c r="FX25" i="1"/>
  <c r="FE25" i="1"/>
  <c r="FJ25" i="1"/>
  <c r="GM25" i="1"/>
  <c r="GK25" i="1"/>
  <c r="AD25" i="1"/>
  <c r="DU25" i="1"/>
  <c r="ER25" i="1"/>
  <c r="EO25" i="1"/>
  <c r="AX25" i="1"/>
  <c r="DL25" i="1"/>
  <c r="FT25" i="1"/>
  <c r="AG25" i="1"/>
  <c r="FP25" i="1"/>
  <c r="GF25" i="1"/>
  <c r="FK25" i="1"/>
  <c r="GS25" i="1"/>
  <c r="E111" i="11"/>
  <c r="H111" i="11"/>
  <c r="FN25" i="1"/>
  <c r="GQ25" i="1"/>
  <c r="BA25" i="1"/>
  <c r="GO25" i="1"/>
  <c r="DS25" i="1"/>
  <c r="FH25" i="1"/>
  <c r="DQ25" i="1"/>
  <c r="EM25" i="1"/>
  <c r="AK25" i="1"/>
  <c r="CS25" i="1"/>
  <c r="CE25" i="1"/>
  <c r="W25" i="1"/>
  <c r="FY25" i="1"/>
  <c r="V25" i="1"/>
  <c r="FV25" i="1"/>
  <c r="CL25" i="1"/>
  <c r="EP25" i="1"/>
  <c r="EL25" i="1"/>
  <c r="FD25" i="1"/>
  <c r="EC25" i="1"/>
  <c r="DP25" i="1"/>
  <c r="GP25" i="1"/>
  <c r="GL25" i="1"/>
  <c r="FZ25" i="1"/>
  <c r="FR25" i="1"/>
  <c r="CM25" i="1"/>
  <c r="GJ25" i="1"/>
  <c r="AA25" i="1"/>
  <c r="GD25" i="1"/>
  <c r="BR25" i="1"/>
  <c r="CQ25" i="1"/>
  <c r="FI25" i="1"/>
  <c r="FA25" i="1"/>
  <c r="EY25" i="1"/>
  <c r="AV25" i="1"/>
  <c r="CN25" i="1"/>
  <c r="CY25" i="1"/>
  <c r="FG25" i="1"/>
  <c r="DC25" i="1"/>
  <c r="Y25" i="1"/>
  <c r="GR25" i="1"/>
  <c r="AI25" i="1"/>
  <c r="GN25" i="1"/>
  <c r="BC25" i="1"/>
  <c r="GE25" i="1"/>
  <c r="GC25" i="1"/>
  <c r="FQ25" i="1"/>
  <c r="DT25" i="1"/>
  <c r="DR25" i="1"/>
  <c r="CT25" i="1"/>
  <c r="AZ25" i="1"/>
  <c r="CR25" i="1"/>
  <c r="EZ25" i="1"/>
  <c r="FU25" i="1"/>
  <c r="DM25" i="1"/>
  <c r="EB25" i="1"/>
  <c r="FS25" i="1"/>
  <c r="CZ25" i="1"/>
  <c r="GA25" i="1"/>
  <c r="EI25" i="1"/>
  <c r="EV25" i="1"/>
  <c r="AY25" i="1"/>
  <c r="DX25" i="1"/>
  <c r="R25" i="1"/>
  <c r="S25" i="1"/>
  <c r="N25" i="1"/>
  <c r="BD25" i="1"/>
  <c r="FL25" i="1"/>
  <c r="EA25" i="1"/>
  <c r="DY25" i="1"/>
  <c r="CO25" i="1"/>
  <c r="Z25" i="1"/>
  <c r="FW25" i="1"/>
  <c r="DH25" i="1"/>
  <c r="BB25" i="1"/>
  <c r="DD25" i="1"/>
  <c r="AB25" i="1"/>
  <c r="AE25" i="1"/>
  <c r="BE25" i="1"/>
  <c r="FC25" i="1"/>
  <c r="EX25" i="1"/>
  <c r="ET25" i="1"/>
  <c r="EJ25" i="1"/>
  <c r="EU25" i="1"/>
  <c r="ES25" i="1"/>
  <c r="BH25" i="1"/>
  <c r="EW25" i="1"/>
  <c r="EN25" i="1"/>
  <c r="GI25" i="1"/>
  <c r="AH25" i="1"/>
  <c r="GG25" i="1"/>
  <c r="DO25" i="1"/>
  <c r="CX25" i="1"/>
  <c r="AU25" i="1"/>
  <c r="DA25" i="1"/>
  <c r="CU25" i="1"/>
  <c r="FO25" i="1"/>
  <c r="FF25" i="1"/>
  <c r="FB25" i="1"/>
  <c r="EN24" i="1"/>
  <c r="EM24" i="1"/>
  <c r="AE24" i="1"/>
  <c r="GG24" i="1"/>
  <c r="FV24" i="1"/>
  <c r="FD24" i="1"/>
  <c r="EI24" i="1"/>
  <c r="DT24" i="1"/>
  <c r="DA24" i="1"/>
  <c r="DN24" i="1"/>
  <c r="DC24" i="1"/>
  <c r="E110" i="11"/>
  <c r="H110" i="11"/>
  <c r="FY24" i="1"/>
  <c r="BC24" i="1"/>
  <c r="CO24" i="1"/>
  <c r="BG24" i="1"/>
  <c r="CS24" i="1"/>
  <c r="FI24" i="1"/>
  <c r="GR24" i="1"/>
  <c r="GM24" i="1"/>
  <c r="GD24" i="1"/>
  <c r="CN24" i="1"/>
  <c r="FE24" i="1"/>
  <c r="FL24" i="1"/>
  <c r="V24" i="1"/>
  <c r="GI24" i="1"/>
  <c r="DO24" i="1"/>
  <c r="FK24" i="1"/>
  <c r="CR24" i="1"/>
  <c r="BH24" i="1"/>
  <c r="DH24" i="1"/>
  <c r="EX24" i="1"/>
  <c r="GC24" i="1"/>
  <c r="EY24" i="1"/>
  <c r="FH24" i="1"/>
  <c r="FN24" i="1"/>
  <c r="AX24" i="1"/>
  <c r="CT24" i="1"/>
  <c r="FW24" i="1"/>
  <c r="FQ24" i="1"/>
  <c r="FO24" i="1"/>
  <c r="EC24" i="1"/>
  <c r="EU24" i="1"/>
  <c r="ET24" i="1"/>
  <c r="GA24" i="1"/>
  <c r="DR24" i="1"/>
  <c r="EO24" i="1"/>
  <c r="W24" i="1"/>
  <c r="FX24" i="1"/>
  <c r="CM24" i="1"/>
  <c r="BA24" i="1"/>
  <c r="BD24" i="1"/>
  <c r="FT24" i="1"/>
  <c r="AB24" i="1"/>
  <c r="ER24" i="1"/>
  <c r="CE24" i="1"/>
  <c r="DS24" i="1"/>
  <c r="GQ24" i="1"/>
  <c r="FC24" i="1"/>
  <c r="CQ24" i="1"/>
  <c r="FA24" i="1"/>
  <c r="GL24" i="1"/>
  <c r="FS24" i="1"/>
  <c r="GJ24" i="1"/>
  <c r="GP24" i="1"/>
  <c r="CL24" i="1"/>
  <c r="CZ24" i="1"/>
  <c r="AU24" i="1"/>
  <c r="X24" i="1"/>
  <c r="BE24" i="1"/>
  <c r="BR24" i="1"/>
  <c r="DP24" i="1"/>
  <c r="FJ24" i="1"/>
  <c r="FP24" i="1"/>
  <c r="DD24" i="1"/>
  <c r="CX24" i="1"/>
  <c r="DL24" i="1"/>
  <c r="AD24" i="1"/>
  <c r="DX24" i="1"/>
  <c r="EP24" i="1"/>
  <c r="Y24" i="1"/>
  <c r="FZ24" i="1"/>
  <c r="AY24" i="1"/>
  <c r="FM24" i="1"/>
  <c r="CP24" i="1"/>
  <c r="DU24" i="1"/>
  <c r="FR24" i="1"/>
  <c r="EV24" i="1"/>
  <c r="GK24" i="1"/>
  <c r="GE24" i="1"/>
  <c r="EL24" i="1"/>
  <c r="EA24" i="1"/>
  <c r="ES24" i="1"/>
  <c r="AV24" i="1"/>
  <c r="EW24" i="1"/>
  <c r="FG24" i="1"/>
  <c r="EZ24" i="1"/>
  <c r="GN24" i="1"/>
  <c r="AZ24" i="1"/>
  <c r="CY24" i="1"/>
  <c r="GF24" i="1"/>
  <c r="AH24" i="1"/>
  <c r="CU24" i="1"/>
  <c r="AF24" i="1"/>
  <c r="FF24" i="1"/>
  <c r="Z24" i="1"/>
  <c r="DQ24" i="1"/>
  <c r="BB24" i="1"/>
  <c r="FB24" i="1"/>
  <c r="AG24" i="1"/>
  <c r="GS24" i="1"/>
  <c r="AI24" i="1"/>
  <c r="DM24" i="1"/>
  <c r="GO24" i="1"/>
  <c r="AA24" i="1"/>
  <c r="EJ24" i="1"/>
  <c r="FK23" i="1"/>
  <c r="AG23" i="1"/>
  <c r="ES23" i="1"/>
  <c r="GJ23" i="1"/>
  <c r="GL23" i="1"/>
  <c r="DH23" i="1"/>
  <c r="V23" i="1"/>
  <c r="BR23" i="1"/>
  <c r="CL23" i="1"/>
  <c r="FO23" i="1"/>
  <c r="FW23" i="1"/>
  <c r="GG23" i="1"/>
  <c r="AE23" i="1"/>
  <c r="FA23" i="1"/>
  <c r="FD23" i="1"/>
  <c r="AH23" i="1"/>
  <c r="DD23" i="1"/>
  <c r="DT23" i="1"/>
  <c r="CN23" i="1"/>
  <c r="EX23" i="1"/>
  <c r="FN23" i="1"/>
  <c r="X23" i="1"/>
  <c r="DR23" i="1"/>
  <c r="FQ23" i="1"/>
  <c r="CR23" i="1"/>
  <c r="GC23" i="1"/>
  <c r="BH23" i="1"/>
  <c r="EG23" i="1"/>
  <c r="FR23" i="1"/>
  <c r="GN23" i="1"/>
  <c r="FV23" i="1"/>
  <c r="EY23" i="1"/>
  <c r="DB23" i="1"/>
  <c r="DQ23" i="1"/>
  <c r="AY23" i="1"/>
  <c r="FP23" i="1"/>
  <c r="FS23" i="1"/>
  <c r="Z23" i="1"/>
  <c r="GO23" i="1"/>
  <c r="Y23" i="1"/>
  <c r="FY23" i="1"/>
  <c r="EW23" i="1"/>
  <c r="FZ23" i="1"/>
  <c r="CS23" i="1"/>
  <c r="BA23" i="1"/>
  <c r="EV23" i="1"/>
  <c r="FH23" i="1"/>
  <c r="DC23" i="1"/>
  <c r="CE23" i="1"/>
  <c r="EM23" i="1"/>
  <c r="DS23" i="1"/>
  <c r="BB23" i="1"/>
  <c r="EI23" i="1"/>
  <c r="CM23" i="1"/>
  <c r="FL23" i="1"/>
  <c r="AK23" i="1"/>
  <c r="EJ23" i="1"/>
  <c r="CP23" i="1"/>
  <c r="BF23" i="1"/>
  <c r="DO23" i="1"/>
  <c r="EB23" i="1"/>
  <c r="EU23" i="1"/>
  <c r="DN23" i="1"/>
  <c r="GR23" i="1"/>
  <c r="GP23" i="1"/>
  <c r="CQ23" i="1"/>
  <c r="AD23" i="1"/>
  <c r="EO23" i="1"/>
  <c r="FE23" i="1"/>
  <c r="EA23" i="1"/>
  <c r="EP23" i="1"/>
  <c r="GI23" i="1"/>
  <c r="GK23" i="1"/>
  <c r="AV23" i="1"/>
  <c r="GQ23" i="1"/>
  <c r="AI23" i="1"/>
  <c r="CU23" i="1"/>
  <c r="FC23" i="1"/>
  <c r="FT23" i="1"/>
  <c r="ET23" i="1"/>
  <c r="AF23" i="1"/>
  <c r="FM23" i="1"/>
  <c r="BE23" i="1"/>
  <c r="AB23" i="1"/>
  <c r="GF23" i="1"/>
  <c r="CZ23" i="1"/>
  <c r="AX23" i="1"/>
  <c r="EL23" i="1"/>
  <c r="EZ23" i="1"/>
  <c r="CY23" i="1"/>
  <c r="DL23" i="1"/>
  <c r="DM23" i="1"/>
  <c r="CO23" i="1"/>
  <c r="EN23" i="1"/>
  <c r="FG23" i="1"/>
  <c r="EE23" i="1"/>
  <c r="DU23" i="1"/>
  <c r="DP23" i="1"/>
  <c r="AU23" i="1"/>
  <c r="GM23" i="1"/>
  <c r="E109" i="11"/>
  <c r="H109" i="11"/>
  <c r="FU23" i="1"/>
  <c r="BC23" i="1"/>
  <c r="ER23" i="1"/>
  <c r="AZ23" i="1"/>
  <c r="GS23" i="1"/>
  <c r="FX23" i="1"/>
  <c r="W23" i="1"/>
  <c r="FI23" i="1"/>
  <c r="CX23" i="1"/>
  <c r="FB23" i="1"/>
  <c r="GD23" i="1"/>
  <c r="BG23" i="1"/>
  <c r="EC23" i="1"/>
  <c r="GE23" i="1"/>
  <c r="FF23" i="1"/>
  <c r="GA23" i="1"/>
  <c r="FJ23" i="1"/>
  <c r="BA22" i="1"/>
  <c r="W22" i="1"/>
  <c r="FF22" i="1"/>
  <c r="V22" i="1"/>
  <c r="GR22" i="1"/>
  <c r="CO22" i="1"/>
  <c r="BC22" i="1"/>
  <c r="EV22" i="1"/>
  <c r="AG22" i="1"/>
  <c r="DQ22" i="1"/>
  <c r="BG22" i="1"/>
  <c r="EU22" i="1"/>
  <c r="AX22" i="1"/>
  <c r="ER22" i="1"/>
  <c r="EZ22" i="1"/>
  <c r="EO22" i="1"/>
  <c r="EP22" i="1"/>
  <c r="EA22" i="1"/>
  <c r="DS22" i="1"/>
  <c r="DR22" i="1"/>
  <c r="BH22" i="1"/>
  <c r="ED22" i="1"/>
  <c r="FP22" i="1"/>
  <c r="GP22" i="1"/>
  <c r="AH22" i="1"/>
  <c r="AA22" i="1"/>
  <c r="GK22" i="1"/>
  <c r="FV22" i="1"/>
  <c r="FH22" i="1"/>
  <c r="EM22" i="1"/>
  <c r="CE22" i="1"/>
  <c r="BR22" i="1"/>
  <c r="GJ22" i="1"/>
  <c r="DN22" i="1"/>
  <c r="GQ22" i="1"/>
  <c r="DD22" i="1"/>
  <c r="FQ22" i="1"/>
  <c r="FN22" i="1"/>
  <c r="CU22" i="1"/>
  <c r="EL22" i="1"/>
  <c r="FW22" i="1"/>
  <c r="DT22" i="1"/>
  <c r="FC22" i="1"/>
  <c r="AY22" i="1"/>
  <c r="CS22" i="1"/>
  <c r="GD22" i="1"/>
  <c r="FT22" i="1"/>
  <c r="GA22" i="1"/>
  <c r="CT22" i="1"/>
  <c r="EW22" i="1"/>
  <c r="CR22" i="1"/>
  <c r="GG22" i="1"/>
  <c r="DU22" i="1"/>
  <c r="AL22" i="1"/>
  <c r="EY22" i="1"/>
  <c r="EB22" i="1"/>
  <c r="CP22" i="1"/>
  <c r="EI22" i="1"/>
  <c r="AK22" i="1"/>
  <c r="AF22" i="1"/>
  <c r="GO22" i="1"/>
  <c r="AZ22" i="1"/>
  <c r="DM22" i="1"/>
  <c r="ET22" i="1"/>
  <c r="GF22" i="1"/>
  <c r="X22" i="1"/>
  <c r="AE22" i="1"/>
  <c r="FJ22" i="1"/>
  <c r="DC22" i="1"/>
  <c r="FX22" i="1"/>
  <c r="DL22" i="1"/>
  <c r="FD22" i="1"/>
  <c r="AV22" i="1"/>
  <c r="R22" i="1"/>
  <c r="S22" i="1"/>
  <c r="N22" i="1"/>
  <c r="DA22" i="1"/>
  <c r="CM22" i="1"/>
  <c r="FL22" i="1"/>
  <c r="GN22" i="1"/>
  <c r="DP22" i="1"/>
  <c r="DO22" i="1"/>
  <c r="FI22" i="1"/>
  <c r="AI22" i="1"/>
  <c r="FG22" i="1"/>
  <c r="FR22" i="1"/>
  <c r="FA22" i="1"/>
  <c r="FM22" i="1"/>
  <c r="FK22" i="1"/>
  <c r="CY22" i="1"/>
  <c r="BD22" i="1"/>
  <c r="ES22" i="1"/>
  <c r="BB22" i="1"/>
  <c r="GS22" i="1"/>
  <c r="EE22" i="1"/>
  <c r="FU22" i="1"/>
  <c r="CN22" i="1"/>
  <c r="FS22" i="1"/>
  <c r="GM22" i="1"/>
  <c r="Z22" i="1"/>
  <c r="GI22" i="1"/>
  <c r="AD22" i="1"/>
  <c r="BE22" i="1"/>
  <c r="E108" i="11"/>
  <c r="H108" i="11"/>
  <c r="CZ22" i="1"/>
  <c r="FO22" i="1"/>
  <c r="EN22" i="1"/>
  <c r="GC22" i="1"/>
  <c r="DH22" i="1"/>
  <c r="FZ22" i="1"/>
  <c r="FE22" i="1"/>
  <c r="CX22" i="1"/>
  <c r="AB22" i="1"/>
  <c r="GL22" i="1"/>
  <c r="CQ22" i="1"/>
  <c r="FB22" i="1"/>
  <c r="EX22" i="1"/>
  <c r="EJ22" i="1"/>
  <c r="G122" i="1"/>
  <c r="GE22" i="1"/>
  <c r="Y22" i="1"/>
  <c r="EC22" i="1"/>
  <c r="CL22" i="1"/>
  <c r="AY21" i="1"/>
  <c r="GR21" i="1"/>
  <c r="AE21" i="1"/>
  <c r="FS21" i="1"/>
  <c r="EL21" i="1"/>
  <c r="AI21" i="1"/>
  <c r="BE21" i="1"/>
  <c r="GD21" i="1"/>
  <c r="CE21" i="1"/>
  <c r="FW21" i="1"/>
  <c r="GK21" i="1"/>
  <c r="DC21" i="1"/>
  <c r="EB21" i="1"/>
  <c r="GI21" i="1"/>
  <c r="FC21" i="1"/>
  <c r="FV21" i="1"/>
  <c r="CU21" i="1"/>
  <c r="FY21" i="1"/>
  <c r="BB21" i="1"/>
  <c r="FO21" i="1"/>
  <c r="DP21" i="1"/>
  <c r="FP21" i="1"/>
  <c r="CT21" i="1"/>
  <c r="DO21" i="1"/>
  <c r="FX21" i="1"/>
  <c r="DQ21" i="1"/>
  <c r="AX21" i="1"/>
  <c r="BA21" i="1"/>
  <c r="CZ21" i="1"/>
  <c r="GM21" i="1"/>
  <c r="DA21" i="1"/>
  <c r="CN21" i="1"/>
  <c r="BD21" i="1"/>
  <c r="AA21" i="1"/>
  <c r="GO21" i="1"/>
  <c r="FF21" i="1"/>
  <c r="GP21" i="1"/>
  <c r="FB21" i="1"/>
  <c r="V21" i="1"/>
  <c r="EV21" i="1"/>
  <c r="CX21" i="1"/>
  <c r="DH21" i="1"/>
  <c r="EA21" i="1"/>
  <c r="EJ21" i="1"/>
  <c r="GE21" i="1"/>
  <c r="FT21" i="1"/>
  <c r="DZ21" i="1"/>
  <c r="W21" i="1"/>
  <c r="G121" i="1"/>
  <c r="CP21" i="1"/>
  <c r="ER21" i="1"/>
  <c r="AV21" i="1"/>
  <c r="E107" i="11"/>
  <c r="H107" i="11"/>
  <c r="ET21" i="1"/>
  <c r="DR21" i="1"/>
  <c r="FR21" i="1"/>
  <c r="FN21" i="1"/>
  <c r="ED21" i="1"/>
  <c r="EO21" i="1"/>
  <c r="FZ21" i="1"/>
  <c r="CO21" i="1"/>
  <c r="EM21" i="1"/>
  <c r="BG21" i="1"/>
  <c r="EY21" i="1"/>
  <c r="DL21" i="1"/>
  <c r="X21" i="1"/>
  <c r="EZ21" i="1"/>
  <c r="EC21" i="1"/>
  <c r="CY21" i="1"/>
  <c r="GS21" i="1"/>
  <c r="GC21" i="1"/>
  <c r="EE21" i="1"/>
  <c r="FE21" i="1"/>
  <c r="GL21" i="1"/>
  <c r="CL21" i="1"/>
  <c r="DU21" i="1"/>
  <c r="EW21" i="1"/>
  <c r="EP21" i="1"/>
  <c r="AD21" i="1"/>
  <c r="GJ21" i="1"/>
  <c r="FD21" i="1"/>
  <c r="BH21" i="1"/>
  <c r="FA21" i="1"/>
  <c r="BC21" i="1"/>
  <c r="CR21" i="1"/>
  <c r="AZ21" i="1"/>
  <c r="Z21" i="1"/>
  <c r="EU21" i="1"/>
  <c r="ES21" i="1"/>
  <c r="DN21" i="1"/>
  <c r="FJ21" i="1"/>
  <c r="AG21" i="1"/>
  <c r="GG21" i="1"/>
  <c r="CQ21" i="1"/>
  <c r="AK21" i="1"/>
  <c r="DS21" i="1"/>
  <c r="AF21" i="1"/>
  <c r="Y21" i="1"/>
  <c r="FH21" i="1"/>
  <c r="CS21" i="1"/>
  <c r="GN21" i="1"/>
  <c r="CM21" i="1"/>
  <c r="DT21" i="1"/>
  <c r="EG21" i="1"/>
  <c r="EI21" i="1"/>
  <c r="GF21" i="1"/>
  <c r="GQ21" i="1"/>
  <c r="AL21" i="1"/>
  <c r="DD21" i="1"/>
  <c r="AH21" i="1"/>
  <c r="EN21" i="1"/>
  <c r="BR21" i="1"/>
  <c r="AU21" i="1"/>
  <c r="FL21" i="1"/>
  <c r="FG21" i="1"/>
  <c r="GA21" i="1"/>
  <c r="FI21" i="1"/>
  <c r="FQ21" i="1"/>
  <c r="DM21" i="1"/>
  <c r="AB21" i="1"/>
  <c r="EX21" i="1"/>
  <c r="FM21" i="1"/>
  <c r="EU20" i="1"/>
  <c r="CY20" i="1"/>
  <c r="EG20" i="1"/>
  <c r="X20" i="1"/>
  <c r="FR20" i="1"/>
  <c r="EM20" i="1"/>
  <c r="DC20" i="1"/>
  <c r="EJ20" i="1"/>
  <c r="CS20" i="1"/>
  <c r="DQ20" i="1"/>
  <c r="CL20" i="1"/>
  <c r="FX20" i="1"/>
  <c r="FM20" i="1"/>
  <c r="V20" i="1"/>
  <c r="BR20" i="1"/>
  <c r="GC20" i="1"/>
  <c r="CT20" i="1"/>
  <c r="DU20" i="1"/>
  <c r="DM20" i="1"/>
  <c r="FA20" i="1"/>
  <c r="FD20" i="1"/>
  <c r="DN20" i="1"/>
  <c r="EN20" i="1"/>
  <c r="GA20" i="1"/>
  <c r="FC20" i="1"/>
  <c r="CR20" i="1"/>
  <c r="CQ20" i="1"/>
  <c r="EA20" i="1"/>
  <c r="EZ20" i="1"/>
  <c r="BE20" i="1"/>
  <c r="DP20" i="1"/>
  <c r="FY20" i="1"/>
  <c r="GD20" i="1"/>
  <c r="FW20" i="1"/>
  <c r="GF20" i="1"/>
  <c r="FS20" i="1"/>
  <c r="GJ20" i="1"/>
  <c r="Z20" i="1"/>
  <c r="AD20" i="1"/>
  <c r="DS20" i="1"/>
  <c r="FP20" i="1"/>
  <c r="FO20" i="1"/>
  <c r="ES20" i="1"/>
  <c r="FG20" i="1"/>
  <c r="EP20" i="1"/>
  <c r="AV20" i="1"/>
  <c r="CP20" i="1"/>
  <c r="DR20" i="1"/>
  <c r="ER20" i="1"/>
  <c r="AE20" i="1"/>
  <c r="CE20" i="1"/>
  <c r="FZ20" i="1"/>
  <c r="FH20" i="1"/>
  <c r="EW20" i="1"/>
  <c r="CM20" i="1"/>
  <c r="FL20" i="1"/>
  <c r="BC20" i="1"/>
  <c r="DO20" i="1"/>
  <c r="CU20" i="1"/>
  <c r="AG20" i="1"/>
  <c r="EI20" i="1"/>
  <c r="BB20" i="1"/>
  <c r="CX20" i="1"/>
  <c r="GL20" i="1"/>
  <c r="DZ20" i="1"/>
  <c r="W20" i="1"/>
  <c r="BF20" i="1"/>
  <c r="GS20" i="1"/>
  <c r="EL20" i="1"/>
  <c r="AU20" i="1"/>
  <c r="GG20" i="1"/>
  <c r="DY20" i="1"/>
  <c r="EV20" i="1"/>
  <c r="ET20" i="1"/>
  <c r="FQ20" i="1"/>
  <c r="EC20" i="1"/>
  <c r="FJ20" i="1"/>
  <c r="GP20" i="1"/>
  <c r="FI20" i="1"/>
  <c r="Y20" i="1"/>
  <c r="GE20" i="1"/>
  <c r="G120" i="1"/>
  <c r="BG20" i="1"/>
  <c r="DB20" i="1"/>
  <c r="AL20" i="1"/>
  <c r="AY20" i="1"/>
  <c r="CZ20" i="1"/>
  <c r="GM20" i="1"/>
  <c r="AX20" i="1"/>
  <c r="FV20" i="1"/>
  <c r="AK20" i="1"/>
  <c r="CO20" i="1"/>
  <c r="FE20" i="1"/>
  <c r="GN20" i="1"/>
  <c r="GO20" i="1"/>
  <c r="BH20" i="1"/>
  <c r="BA20" i="1"/>
  <c r="EY20" i="1"/>
  <c r="E106" i="11"/>
  <c r="H106" i="11"/>
  <c r="FK20" i="1"/>
  <c r="GK20" i="1"/>
  <c r="GQ20" i="1"/>
  <c r="FF20" i="1"/>
  <c r="EB20" i="1"/>
  <c r="DH20" i="1"/>
  <c r="FU20" i="1"/>
  <c r="FB20" i="1"/>
  <c r="EO20" i="1"/>
  <c r="EE20" i="1"/>
  <c r="ED20" i="1"/>
  <c r="AH20" i="1"/>
  <c r="DD20" i="1"/>
  <c r="EX20" i="1"/>
  <c r="AZ20" i="1"/>
  <c r="AA20" i="1"/>
  <c r="GI20" i="1"/>
  <c r="CN20" i="1"/>
  <c r="DL20" i="1"/>
  <c r="GR20" i="1"/>
  <c r="AB20" i="1"/>
  <c r="AF20" i="1"/>
  <c r="W19" i="1"/>
  <c r="CX19" i="1"/>
  <c r="GI19" i="1"/>
  <c r="EW19" i="1"/>
  <c r="DC19" i="1"/>
  <c r="FD19" i="1"/>
  <c r="GE19" i="1"/>
  <c r="DN19" i="1"/>
  <c r="EJ19" i="1"/>
  <c r="GA19" i="1"/>
  <c r="EA19" i="1"/>
  <c r="ER19" i="1"/>
  <c r="DO19" i="1"/>
  <c r="FJ19" i="1"/>
  <c r="Z19" i="1"/>
  <c r="CN19" i="1"/>
  <c r="CY19" i="1"/>
  <c r="DU19" i="1"/>
  <c r="DP19" i="1"/>
  <c r="G119" i="1"/>
  <c r="EB19" i="1"/>
  <c r="AK19" i="1"/>
  <c r="DL19" i="1"/>
  <c r="FP19" i="1"/>
  <c r="DD19" i="1"/>
  <c r="GS19" i="1"/>
  <c r="GD19" i="1"/>
  <c r="DM19" i="1"/>
  <c r="CO19" i="1"/>
  <c r="CL19" i="1"/>
  <c r="AY19" i="1"/>
  <c r="BE19" i="1"/>
  <c r="AU19" i="1"/>
  <c r="GJ19" i="1"/>
  <c r="BC19" i="1"/>
  <c r="BA19" i="1"/>
  <c r="CR19" i="1"/>
  <c r="CU19" i="1"/>
  <c r="EI19" i="1"/>
  <c r="GQ19" i="1"/>
  <c r="BF19" i="1"/>
  <c r="EG19" i="1"/>
  <c r="BG19" i="1"/>
  <c r="FZ19" i="1"/>
  <c r="AB19" i="1"/>
  <c r="ES19" i="1"/>
  <c r="CZ19" i="1"/>
  <c r="EL19" i="1"/>
  <c r="AF19" i="1"/>
  <c r="FI19" i="1"/>
  <c r="EE19" i="1"/>
  <c r="X19" i="1"/>
  <c r="DH19" i="1"/>
  <c r="FW19" i="1"/>
  <c r="Y19" i="1"/>
  <c r="AL19" i="1"/>
  <c r="FS19" i="1"/>
  <c r="R19" i="1"/>
  <c r="S19" i="1"/>
  <c r="N19" i="1"/>
  <c r="BD19" i="1"/>
  <c r="FG19" i="1"/>
  <c r="GP19" i="1"/>
  <c r="BH19" i="1"/>
  <c r="EU19" i="1"/>
  <c r="FO19" i="1"/>
  <c r="V19" i="1"/>
  <c r="FL19" i="1"/>
  <c r="EO19" i="1"/>
  <c r="FU19" i="1"/>
  <c r="FY19" i="1"/>
  <c r="AE19" i="1"/>
  <c r="GG19" i="1"/>
  <c r="FR19" i="1"/>
  <c r="DA19" i="1"/>
  <c r="ET19" i="1"/>
  <c r="FC19" i="1"/>
  <c r="AD19" i="1"/>
  <c r="EN19" i="1"/>
  <c r="CE19" i="1"/>
  <c r="FF19" i="1"/>
  <c r="BR19" i="1"/>
  <c r="CQ19" i="1"/>
  <c r="GK19" i="1"/>
  <c r="BB19" i="1"/>
  <c r="GM19" i="1"/>
  <c r="EM19" i="1"/>
  <c r="FH19" i="1"/>
  <c r="CT19" i="1"/>
  <c r="FN19" i="1"/>
  <c r="DX19" i="1"/>
  <c r="E105" i="11"/>
  <c r="H105" i="11"/>
  <c r="FA19" i="1"/>
  <c r="EV19" i="1"/>
  <c r="FE19" i="1"/>
  <c r="DR19" i="1"/>
  <c r="AX19" i="1"/>
  <c r="EC19" i="1"/>
  <c r="CP19" i="1"/>
  <c r="CS19" i="1"/>
  <c r="FB19" i="1"/>
  <c r="AA19" i="1"/>
  <c r="GN19" i="1"/>
  <c r="CM19" i="1"/>
  <c r="EZ19" i="1"/>
  <c r="EY19" i="1"/>
  <c r="FQ19" i="1"/>
  <c r="GR19" i="1"/>
  <c r="FK19" i="1"/>
  <c r="GC19" i="1"/>
  <c r="EP19" i="1"/>
  <c r="ED19" i="1"/>
  <c r="FT19" i="1"/>
  <c r="FX19" i="1"/>
  <c r="DY19" i="1"/>
  <c r="GL19" i="1"/>
  <c r="AC19" i="1"/>
  <c r="GO19" i="1"/>
  <c r="AZ19" i="1"/>
  <c r="GF19" i="1"/>
  <c r="DZ19" i="1"/>
  <c r="FV19" i="1"/>
  <c r="DB19" i="1"/>
  <c r="AV19" i="1"/>
  <c r="EX19" i="1"/>
  <c r="CE18" i="1"/>
  <c r="AV18" i="1"/>
  <c r="CT18" i="1"/>
  <c r="FW18" i="1"/>
  <c r="EU18" i="1"/>
  <c r="EL18" i="1"/>
  <c r="FN18" i="1"/>
  <c r="DX18" i="1"/>
  <c r="GR18" i="1"/>
  <c r="GP18" i="1"/>
  <c r="CN18" i="1"/>
  <c r="DC18" i="1"/>
  <c r="FH18" i="1"/>
  <c r="EN18" i="1"/>
  <c r="DU18" i="1"/>
  <c r="Y18" i="1"/>
  <c r="GD18" i="1"/>
  <c r="AY18" i="1"/>
  <c r="FQ18" i="1"/>
  <c r="FP18" i="1"/>
  <c r="E104" i="11"/>
  <c r="H104" i="11"/>
  <c r="EY18" i="1"/>
  <c r="AF18" i="1"/>
  <c r="DH18" i="1"/>
  <c r="EJ18" i="1"/>
  <c r="FI18" i="1"/>
  <c r="ED18" i="1"/>
  <c r="DO18" i="1"/>
  <c r="GC18" i="1"/>
  <c r="FC18" i="1"/>
  <c r="EB18" i="1"/>
  <c r="FU18" i="1"/>
  <c r="DD18" i="1"/>
  <c r="DA18" i="1"/>
  <c r="CO18" i="1"/>
  <c r="BE18" i="1"/>
  <c r="GJ18" i="1"/>
  <c r="FA18" i="1"/>
  <c r="FE18" i="1"/>
  <c r="W18" i="1"/>
  <c r="CX18" i="1"/>
  <c r="CU18" i="1"/>
  <c r="CL18" i="1"/>
  <c r="AD18" i="1"/>
  <c r="BG18" i="1"/>
  <c r="G118" i="1"/>
  <c r="CZ18" i="1"/>
  <c r="CP18" i="1"/>
  <c r="GQ18" i="1"/>
  <c r="FV18" i="1"/>
  <c r="FJ18" i="1"/>
  <c r="EA18" i="1"/>
  <c r="CY18" i="1"/>
  <c r="FK18" i="1"/>
  <c r="GA18" i="1"/>
  <c r="FS18" i="1"/>
  <c r="EC18" i="1"/>
  <c r="EZ18" i="1"/>
  <c r="GG18" i="1"/>
  <c r="DR18" i="1"/>
  <c r="AA18" i="1"/>
  <c r="ET18" i="1"/>
  <c r="BC18" i="1"/>
  <c r="EO18" i="1"/>
  <c r="BB18" i="1"/>
  <c r="CS18" i="1"/>
  <c r="AU18" i="1"/>
  <c r="GF18" i="1"/>
  <c r="EW18" i="1"/>
  <c r="FG18" i="1"/>
  <c r="EI18" i="1"/>
  <c r="X18" i="1"/>
  <c r="FL18" i="1"/>
  <c r="ES18" i="1"/>
  <c r="FO18" i="1"/>
  <c r="BD18" i="1"/>
  <c r="GM18" i="1"/>
  <c r="DL18" i="1"/>
  <c r="DS18" i="1"/>
  <c r="GN18" i="1"/>
  <c r="FM18" i="1"/>
  <c r="DM18" i="1"/>
  <c r="FZ18" i="1"/>
  <c r="DZ18" i="1"/>
  <c r="DN18" i="1"/>
  <c r="BA18" i="1"/>
  <c r="FR18" i="1"/>
  <c r="DP18" i="1"/>
  <c r="EP18" i="1"/>
  <c r="EX18" i="1"/>
  <c r="FF18" i="1"/>
  <c r="AX18" i="1"/>
  <c r="GO18" i="1"/>
  <c r="CQ18" i="1"/>
  <c r="CM18" i="1"/>
  <c r="AE18" i="1"/>
  <c r="BH18" i="1"/>
  <c r="GK18" i="1"/>
  <c r="FD18" i="1"/>
  <c r="AK18" i="1"/>
  <c r="DY18" i="1"/>
  <c r="EM18" i="1"/>
  <c r="FY18" i="1"/>
  <c r="FT18" i="1"/>
  <c r="AZ18" i="1"/>
  <c r="FX18" i="1"/>
  <c r="GL18" i="1"/>
  <c r="V18" i="1"/>
  <c r="Z18" i="1"/>
  <c r="GI18" i="1"/>
  <c r="AB18" i="1"/>
  <c r="ER18" i="1"/>
  <c r="AL18" i="1"/>
  <c r="GE18" i="1"/>
  <c r="EV18" i="1"/>
  <c r="CR18" i="1"/>
  <c r="EE18" i="1"/>
  <c r="Z17" i="1"/>
  <c r="FO17" i="1"/>
  <c r="E103" i="11"/>
  <c r="H103" i="11"/>
  <c r="AZ17" i="1"/>
  <c r="GJ17" i="1"/>
  <c r="DO17" i="1"/>
  <c r="FB17" i="1"/>
  <c r="AA17" i="1"/>
  <c r="GQ17" i="1"/>
  <c r="BD17" i="1"/>
  <c r="DR17" i="1"/>
  <c r="AD17" i="1"/>
  <c r="FI17" i="1"/>
  <c r="CU17" i="1"/>
  <c r="FZ17" i="1"/>
  <c r="FC17" i="1"/>
  <c r="GK17" i="1"/>
  <c r="DH17" i="1"/>
  <c r="FJ17" i="1"/>
  <c r="FW17" i="1"/>
  <c r="FL17" i="1"/>
  <c r="FA17" i="1"/>
  <c r="EZ17" i="1"/>
  <c r="EW17" i="1"/>
  <c r="DC17" i="1"/>
  <c r="AE17" i="1"/>
  <c r="GC17" i="1"/>
  <c r="EP17" i="1"/>
  <c r="AH17" i="1"/>
  <c r="DD17" i="1"/>
  <c r="BB17" i="1"/>
  <c r="GF17" i="1"/>
  <c r="DP17" i="1"/>
  <c r="CN17" i="1"/>
  <c r="DA17" i="1"/>
  <c r="GM17" i="1"/>
  <c r="GR17" i="1"/>
  <c r="FY17" i="1"/>
  <c r="FN17" i="1"/>
  <c r="CQ17" i="1"/>
  <c r="EI17" i="1"/>
  <c r="AX17" i="1"/>
  <c r="GA17" i="1"/>
  <c r="FU17" i="1"/>
  <c r="EE17" i="1"/>
  <c r="AB17" i="1"/>
  <c r="EC17" i="1"/>
  <c r="CE17" i="1"/>
  <c r="EY17" i="1"/>
  <c r="DS17" i="1"/>
  <c r="W17" i="1"/>
  <c r="GG17" i="1"/>
  <c r="AK17" i="1"/>
  <c r="DY17" i="1"/>
  <c r="FQ17" i="1"/>
  <c r="EM17" i="1"/>
  <c r="CZ17" i="1"/>
  <c r="EV17" i="1"/>
  <c r="DZ17" i="1"/>
  <c r="EU17" i="1"/>
  <c r="GP17" i="1"/>
  <c r="EB17" i="1"/>
  <c r="EN17" i="1"/>
  <c r="BE17" i="1"/>
  <c r="FP17" i="1"/>
  <c r="CM17" i="1"/>
  <c r="AV17" i="1"/>
  <c r="GE17" i="1"/>
  <c r="DU17" i="1"/>
  <c r="GI17" i="1"/>
  <c r="AY17" i="1"/>
  <c r="EG17" i="1"/>
  <c r="ED17" i="1"/>
  <c r="FR17" i="1"/>
  <c r="ES17" i="1"/>
  <c r="ET17" i="1"/>
  <c r="CP17" i="1"/>
  <c r="DM17" i="1"/>
  <c r="FD17" i="1"/>
  <c r="FT17" i="1"/>
  <c r="FG17" i="1"/>
  <c r="BH17" i="1"/>
  <c r="GN17" i="1"/>
  <c r="ER17" i="1"/>
  <c r="CR17" i="1"/>
  <c r="EX17" i="1"/>
  <c r="DX17" i="1"/>
  <c r="BC17" i="1"/>
  <c r="GO17" i="1"/>
  <c r="FF17" i="1"/>
  <c r="CT17" i="1"/>
  <c r="GL17" i="1"/>
  <c r="Y17" i="1"/>
  <c r="CL17" i="1"/>
  <c r="CY17" i="1"/>
  <c r="EO17" i="1"/>
  <c r="FS17" i="1"/>
  <c r="GD17" i="1"/>
  <c r="EJ17" i="1"/>
  <c r="BA17" i="1"/>
  <c r="FE17" i="1"/>
  <c r="FK17" i="1"/>
  <c r="V17" i="1"/>
  <c r="FX17" i="1"/>
  <c r="FV17" i="1"/>
  <c r="EA17" i="1"/>
  <c r="CO17" i="1"/>
  <c r="DQ17" i="1"/>
  <c r="AU17" i="1"/>
  <c r="AL17" i="1"/>
  <c r="CX17" i="1"/>
  <c r="DL17" i="1"/>
  <c r="FH17" i="1"/>
  <c r="X17" i="1"/>
  <c r="G117" i="1"/>
  <c r="CS17" i="1"/>
  <c r="FS16" i="1"/>
  <c r="DD16" i="1"/>
  <c r="FN16" i="1"/>
  <c r="ED16" i="1"/>
  <c r="FY16" i="1"/>
  <c r="E102" i="11"/>
  <c r="H102" i="11"/>
  <c r="FU16" i="1"/>
  <c r="BH16" i="1"/>
  <c r="BG16" i="1"/>
  <c r="Y16" i="1"/>
  <c r="AX16" i="1"/>
  <c r="CY16" i="1"/>
  <c r="DH16" i="1"/>
  <c r="AD16" i="1"/>
  <c r="AB16" i="1"/>
  <c r="FE16" i="1"/>
  <c r="FH16" i="1"/>
  <c r="FO16" i="1"/>
  <c r="GP16" i="1"/>
  <c r="DM16" i="1"/>
  <c r="FX16" i="1"/>
  <c r="FD16" i="1"/>
  <c r="CR16" i="1"/>
  <c r="GE16" i="1"/>
  <c r="ES16" i="1"/>
  <c r="EN16" i="1"/>
  <c r="EZ16" i="1"/>
  <c r="GM16" i="1"/>
  <c r="GI16" i="1"/>
  <c r="AK16" i="1"/>
  <c r="EJ16" i="1"/>
  <c r="GN16" i="1"/>
  <c r="CL16" i="1"/>
  <c r="FQ16" i="1"/>
  <c r="GD16" i="1"/>
  <c r="FZ16" i="1"/>
  <c r="GC16" i="1"/>
  <c r="EV16" i="1"/>
  <c r="CX16" i="1"/>
  <c r="DO16" i="1"/>
  <c r="ER16" i="1"/>
  <c r="GG16" i="1"/>
  <c r="AU16" i="1"/>
  <c r="GO16" i="1"/>
  <c r="EO16" i="1"/>
  <c r="ET16" i="1"/>
  <c r="GJ16" i="1"/>
  <c r="FI16" i="1"/>
  <c r="V16" i="1"/>
  <c r="EX16" i="1"/>
  <c r="EI16" i="1"/>
  <c r="BB16" i="1"/>
  <c r="DQ16" i="1"/>
  <c r="X16" i="1"/>
  <c r="GF16" i="1"/>
  <c r="FJ16" i="1"/>
  <c r="FB16" i="1"/>
  <c r="GQ16" i="1"/>
  <c r="CE16" i="1"/>
  <c r="DA16" i="1"/>
  <c r="DN16" i="1"/>
  <c r="EW16" i="1"/>
  <c r="FR16" i="1"/>
  <c r="EE16" i="1"/>
  <c r="GL16" i="1"/>
  <c r="EY16" i="1"/>
  <c r="FW16" i="1"/>
  <c r="AL16" i="1"/>
  <c r="EC16" i="1"/>
  <c r="DY16" i="1"/>
  <c r="W16" i="1"/>
  <c r="EM16" i="1"/>
  <c r="EP16" i="1"/>
  <c r="FK16" i="1"/>
  <c r="EU16" i="1"/>
  <c r="AZ16" i="1"/>
  <c r="AV16" i="1"/>
  <c r="CN16" i="1"/>
  <c r="BC16" i="1"/>
  <c r="DU16" i="1"/>
  <c r="DX16" i="1"/>
  <c r="CZ16" i="1"/>
  <c r="FF16" i="1"/>
  <c r="AH16" i="1"/>
  <c r="FG16" i="1"/>
  <c r="FP16" i="1"/>
  <c r="AA16" i="1"/>
  <c r="GA16" i="1"/>
  <c r="BA16" i="1"/>
  <c r="GK16" i="1"/>
  <c r="BE16" i="1"/>
  <c r="G116" i="1"/>
  <c r="CT16" i="1"/>
  <c r="AY16" i="1"/>
  <c r="EB16" i="1"/>
  <c r="DZ16" i="1"/>
  <c r="CQ16" i="1"/>
  <c r="DR16" i="1"/>
  <c r="FA16" i="1"/>
  <c r="FC16" i="1"/>
  <c r="CP16" i="1"/>
  <c r="AF16" i="1"/>
  <c r="CU16" i="1"/>
  <c r="DS16" i="1"/>
  <c r="FM16" i="1"/>
  <c r="CM16" i="1"/>
  <c r="CO16" i="1"/>
  <c r="FL16" i="1"/>
  <c r="FV16" i="1"/>
  <c r="DP16" i="1"/>
  <c r="Z16" i="1"/>
  <c r="EA16" i="1"/>
  <c r="FT16" i="1"/>
  <c r="BD16" i="1"/>
  <c r="CS16" i="1"/>
  <c r="EO15" i="1"/>
  <c r="CY15" i="1"/>
  <c r="DM15" i="1"/>
  <c r="FC15" i="1"/>
  <c r="FD15" i="1"/>
  <c r="GD15" i="1"/>
  <c r="FM15" i="1"/>
  <c r="FO15" i="1"/>
  <c r="DU15" i="1"/>
  <c r="GN15" i="1"/>
  <c r="CL15" i="1"/>
  <c r="FA15" i="1"/>
  <c r="DC15" i="1"/>
  <c r="CS15" i="1"/>
  <c r="GJ15" i="1"/>
  <c r="EV15" i="1"/>
  <c r="GG15" i="1"/>
  <c r="DO15" i="1"/>
  <c r="EW15" i="1"/>
  <c r="AU15" i="1"/>
  <c r="E101" i="11"/>
  <c r="D101" i="11"/>
  <c r="H101" i="11"/>
  <c r="FW15" i="1"/>
  <c r="DS15" i="1"/>
  <c r="ER15" i="1"/>
  <c r="FP15" i="1"/>
  <c r="FF15" i="1"/>
  <c r="GE15" i="1"/>
  <c r="G115" i="1"/>
  <c r="EX15" i="1"/>
  <c r="EZ15" i="1"/>
  <c r="DX15" i="1"/>
  <c r="DD15" i="1"/>
  <c r="CX15" i="1"/>
  <c r="FQ15" i="1"/>
  <c r="X15" i="1"/>
  <c r="FN15" i="1"/>
  <c r="FV15" i="1"/>
  <c r="GC15" i="1"/>
  <c r="CM15" i="1"/>
  <c r="AZ15" i="1"/>
  <c r="CR15" i="1"/>
  <c r="EA15" i="1"/>
  <c r="EP15" i="1"/>
  <c r="FH15" i="1"/>
  <c r="W15" i="1"/>
  <c r="FX15" i="1"/>
  <c r="BE15" i="1"/>
  <c r="AY15" i="1"/>
  <c r="FZ15" i="1"/>
  <c r="ED15" i="1"/>
  <c r="FE15" i="1"/>
  <c r="CP15" i="1"/>
  <c r="EI15" i="1"/>
  <c r="AH15" i="1"/>
  <c r="GL15" i="1"/>
  <c r="DP15" i="1"/>
  <c r="Y15" i="1"/>
  <c r="GR15" i="1"/>
  <c r="DT15" i="1"/>
  <c r="GM15" i="1"/>
  <c r="AX15" i="1"/>
  <c r="ES15" i="1"/>
  <c r="GA15" i="1"/>
  <c r="FR15" i="1"/>
  <c r="GF15" i="1"/>
  <c r="GQ15" i="1"/>
  <c r="EC15" i="1"/>
  <c r="CE15" i="1"/>
  <c r="FT15" i="1"/>
  <c r="EL15" i="1"/>
  <c r="BB15" i="1"/>
  <c r="S15" i="1"/>
  <c r="N15" i="1"/>
  <c r="DA15" i="1"/>
  <c r="DQ15" i="1"/>
  <c r="GK15" i="1"/>
  <c r="EM15" i="1"/>
  <c r="CO15" i="1"/>
  <c r="BA15" i="1"/>
  <c r="AB15" i="1"/>
  <c r="CQ15" i="1"/>
  <c r="CN15" i="1"/>
  <c r="BH15" i="1"/>
  <c r="EB15" i="1"/>
  <c r="FB15" i="1"/>
  <c r="CU15" i="1"/>
  <c r="EG15" i="1"/>
  <c r="AV15" i="1"/>
  <c r="BD15" i="1"/>
  <c r="FL15" i="1"/>
  <c r="FJ15" i="1"/>
  <c r="ET15" i="1"/>
  <c r="EE15" i="1"/>
  <c r="GI15" i="1"/>
  <c r="AK15" i="1"/>
  <c r="V15" i="1"/>
  <c r="GP15" i="1"/>
  <c r="FS15" i="1"/>
  <c r="FI15" i="1"/>
  <c r="FG15" i="1"/>
  <c r="EU15" i="1"/>
  <c r="FY15" i="1"/>
  <c r="EJ15" i="1"/>
  <c r="AA15" i="1"/>
  <c r="GO15" i="1"/>
  <c r="CZ15" i="1"/>
  <c r="FU15" i="1"/>
  <c r="DR15" i="1"/>
  <c r="CT15" i="1"/>
  <c r="EY15" i="1"/>
  <c r="AI15" i="1"/>
  <c r="AL15" i="1"/>
  <c r="BC15" i="1"/>
  <c r="EN15" i="1"/>
  <c r="Z15" i="1"/>
  <c r="Y14" i="1"/>
  <c r="CQ14" i="1"/>
  <c r="EM14" i="1"/>
  <c r="GE14" i="1"/>
  <c r="O14" i="1"/>
  <c r="AG14" i="1"/>
  <c r="CN14" i="1"/>
  <c r="AZ14" i="1"/>
  <c r="DY14" i="1"/>
  <c r="ED14" i="1"/>
  <c r="CT14" i="1"/>
  <c r="FD14" i="1"/>
  <c r="AI14" i="1"/>
  <c r="FH14" i="1"/>
  <c r="FS14" i="1"/>
  <c r="GG14" i="1"/>
  <c r="DQ14" i="1"/>
  <c r="W14" i="1"/>
  <c r="FO14" i="1"/>
  <c r="DU14" i="1"/>
  <c r="AB14" i="1"/>
  <c r="CP14" i="1"/>
  <c r="G114" i="1"/>
  <c r="FV14" i="1"/>
  <c r="AH14" i="1"/>
  <c r="DS14" i="1"/>
  <c r="EA14" i="1"/>
  <c r="DZ14" i="1"/>
  <c r="EV14" i="1"/>
  <c r="DP14" i="1"/>
  <c r="GI14" i="1"/>
  <c r="FM14" i="1"/>
  <c r="GO14" i="1"/>
  <c r="FI14" i="1"/>
  <c r="DX14" i="1"/>
  <c r="EU14" i="1"/>
  <c r="FW14" i="1"/>
  <c r="GA14" i="1"/>
  <c r="FL14" i="1"/>
  <c r="EE14" i="1"/>
  <c r="FF14" i="1"/>
  <c r="AF14" i="1"/>
  <c r="GS14" i="1"/>
  <c r="GL14" i="1"/>
  <c r="CL14" i="1"/>
  <c r="CU14" i="1"/>
  <c r="DN14" i="1"/>
  <c r="FE14" i="1"/>
  <c r="DO14" i="1"/>
  <c r="DH14" i="1"/>
  <c r="EY14" i="1"/>
  <c r="EW14" i="1"/>
  <c r="GF14" i="1"/>
  <c r="CY14" i="1"/>
  <c r="EL14" i="1"/>
  <c r="GD14" i="1"/>
  <c r="ES14" i="1"/>
  <c r="FX14" i="1"/>
  <c r="FN14" i="1"/>
  <c r="FB14" i="1"/>
  <c r="FU14" i="1"/>
  <c r="BC14" i="1"/>
  <c r="GN14" i="1"/>
  <c r="FG14" i="1"/>
  <c r="EC14" i="1"/>
  <c r="GC14" i="1"/>
  <c r="EI14" i="1"/>
  <c r="BR14" i="1"/>
  <c r="FA14" i="1"/>
  <c r="GM14" i="1"/>
  <c r="EO14" i="1"/>
  <c r="AL14" i="1"/>
  <c r="DT14" i="1"/>
  <c r="FT14" i="1"/>
  <c r="BB14" i="1"/>
  <c r="AA14" i="1"/>
  <c r="BE14" i="1"/>
  <c r="EP14" i="1"/>
  <c r="GJ14" i="1"/>
  <c r="EN14" i="1"/>
  <c r="DC14" i="1"/>
  <c r="FJ14" i="1"/>
  <c r="CM14" i="1"/>
  <c r="E100" i="11"/>
  <c r="H100" i="11"/>
  <c r="AX14" i="1"/>
  <c r="CZ14" i="1"/>
  <c r="EJ14" i="1"/>
  <c r="GK14" i="1"/>
  <c r="AK14" i="1"/>
  <c r="FC14" i="1"/>
  <c r="EZ14" i="1"/>
  <c r="FK14" i="1"/>
  <c r="Z14" i="1"/>
  <c r="FR14" i="1"/>
  <c r="CO14" i="1"/>
  <c r="GQ14" i="1"/>
  <c r="EX14" i="1"/>
  <c r="AV14" i="1"/>
  <c r="V14" i="1"/>
  <c r="CX14" i="1"/>
  <c r="CE14" i="1"/>
  <c r="FP14" i="1"/>
  <c r="BG14" i="1"/>
  <c r="FY14" i="1"/>
  <c r="X14" i="1"/>
  <c r="CR14" i="1"/>
  <c r="ET14" i="1"/>
  <c r="GP14" i="1"/>
  <c r="ER14" i="1"/>
  <c r="EB14" i="1"/>
  <c r="BA14" i="1"/>
  <c r="BH14" i="1"/>
  <c r="FZ14" i="1"/>
  <c r="CS14" i="1"/>
  <c r="AU14" i="1"/>
  <c r="FQ14" i="1"/>
  <c r="AY14" i="1"/>
  <c r="GR14" i="1"/>
  <c r="DM14" i="1"/>
  <c r="DR14" i="1"/>
  <c r="O13" i="1"/>
  <c r="AE13" i="1"/>
  <c r="FL13" i="1"/>
  <c r="FN13" i="1"/>
  <c r="FM13" i="1"/>
  <c r="FV13" i="1"/>
  <c r="CP13" i="1"/>
  <c r="FT13" i="1"/>
  <c r="G113" i="1"/>
  <c r="GA13" i="1"/>
  <c r="ET13" i="1"/>
  <c r="EC13" i="1"/>
  <c r="EY13" i="1"/>
  <c r="CM13" i="1"/>
  <c r="DS13" i="1"/>
  <c r="AF13" i="1"/>
  <c r="EA13" i="1"/>
  <c r="AB13" i="1"/>
  <c r="EN13" i="1"/>
  <c r="BA13" i="1"/>
  <c r="GG13" i="1"/>
  <c r="GS13" i="1"/>
  <c r="CN13" i="1"/>
  <c r="GM13" i="1"/>
  <c r="CS13" i="1"/>
  <c r="BB13" i="1"/>
  <c r="DZ13" i="1"/>
  <c r="FC13" i="1"/>
  <c r="DT13" i="1"/>
  <c r="DR13" i="1"/>
  <c r="FF13" i="1"/>
  <c r="DH13" i="1"/>
  <c r="FQ13" i="1"/>
  <c r="DU13" i="1"/>
  <c r="GN13" i="1"/>
  <c r="GL13" i="1"/>
  <c r="FS13" i="1"/>
  <c r="DO13" i="1"/>
  <c r="BG13" i="1"/>
  <c r="EB13" i="1"/>
  <c r="AY13" i="1"/>
  <c r="GD13" i="1"/>
  <c r="EU13" i="1"/>
  <c r="FI13" i="1"/>
  <c r="DL13" i="1"/>
  <c r="CL13" i="1"/>
  <c r="Z13" i="1"/>
  <c r="EZ13" i="1"/>
  <c r="FD13" i="1"/>
  <c r="BE13" i="1"/>
  <c r="FH13" i="1"/>
  <c r="V13" i="1"/>
  <c r="DM13" i="1"/>
  <c r="AH13" i="1"/>
  <c r="GO13" i="1"/>
  <c r="ED13" i="1"/>
  <c r="CE13" i="1"/>
  <c r="FB13" i="1"/>
  <c r="EO13" i="1"/>
  <c r="AZ13" i="1"/>
  <c r="CT13" i="1"/>
  <c r="CO13" i="1"/>
  <c r="CZ13" i="1"/>
  <c r="EM13" i="1"/>
  <c r="AL13" i="1"/>
  <c r="DX13" i="1"/>
  <c r="GF13" i="1"/>
  <c r="CY13" i="1"/>
  <c r="EJ13" i="1"/>
  <c r="AX13" i="1"/>
  <c r="CX13" i="1"/>
  <c r="GP13" i="1"/>
  <c r="AU13" i="1"/>
  <c r="GI13" i="1"/>
  <c r="BH13" i="1"/>
  <c r="FZ13" i="1"/>
  <c r="FR13" i="1"/>
  <c r="Y13" i="1"/>
  <c r="FJ13" i="1"/>
  <c r="DP13" i="1"/>
  <c r="EP13" i="1"/>
  <c r="EI13" i="1"/>
  <c r="GK13" i="1"/>
  <c r="ES13" i="1"/>
  <c r="GQ13" i="1"/>
  <c r="DN13" i="1"/>
  <c r="AG13" i="1"/>
  <c r="FK13" i="1"/>
  <c r="EE13" i="1"/>
  <c r="FO13" i="1"/>
  <c r="GJ13" i="1"/>
  <c r="AK13" i="1"/>
  <c r="FP13" i="1"/>
  <c r="FE13" i="1"/>
  <c r="FA13" i="1"/>
  <c r="AI13" i="1"/>
  <c r="CQ13" i="1"/>
  <c r="DY13" i="1"/>
  <c r="CU13" i="1"/>
  <c r="BR13" i="1"/>
  <c r="FW13" i="1"/>
  <c r="GE13" i="1"/>
  <c r="DQ13" i="1"/>
  <c r="CR13" i="1"/>
  <c r="GR13" i="1"/>
  <c r="X13" i="1"/>
  <c r="FU13" i="1"/>
  <c r="GC13" i="1"/>
  <c r="FY13" i="1"/>
  <c r="EW13" i="1"/>
  <c r="FG13" i="1"/>
  <c r="AV13" i="1"/>
  <c r="EX13" i="1"/>
  <c r="W13" i="1"/>
  <c r="E99" i="11"/>
  <c r="H99" i="11"/>
  <c r="ER13" i="1"/>
  <c r="FX13" i="1"/>
  <c r="AA13" i="1"/>
  <c r="EV13" i="1"/>
  <c r="EB12" i="1"/>
  <c r="FT12" i="1"/>
  <c r="EE12" i="1"/>
  <c r="CP12" i="1"/>
  <c r="DH12" i="1"/>
  <c r="GQ12" i="1"/>
  <c r="GL12" i="1"/>
  <c r="AU12" i="1"/>
  <c r="FP12" i="1"/>
  <c r="AY12" i="1"/>
  <c r="GJ12" i="1"/>
  <c r="EY12" i="1"/>
  <c r="CM12" i="1"/>
  <c r="CQ12" i="1"/>
  <c r="CS12" i="1"/>
  <c r="CR12" i="1"/>
  <c r="FJ12" i="1"/>
  <c r="GP12" i="1"/>
  <c r="AA12" i="1"/>
  <c r="CE12" i="1"/>
  <c r="EU12" i="1"/>
  <c r="GF12" i="1"/>
  <c r="AX12" i="1"/>
  <c r="FK12" i="1"/>
  <c r="ES12" i="1"/>
  <c r="Z12" i="1"/>
  <c r="DT12" i="1"/>
  <c r="DQ12" i="1"/>
  <c r="EO12" i="1"/>
  <c r="FB12" i="1"/>
  <c r="GS12" i="1"/>
  <c r="AE12" i="1"/>
  <c r="CL12" i="1"/>
  <c r="AV12" i="1"/>
  <c r="DM12" i="1"/>
  <c r="GN12" i="1"/>
  <c r="EX12" i="1"/>
  <c r="DO12" i="1"/>
  <c r="FQ12" i="1"/>
  <c r="GA12" i="1"/>
  <c r="GM12" i="1"/>
  <c r="DL12" i="1"/>
  <c r="CT12" i="1"/>
  <c r="AH12" i="1"/>
  <c r="FX12" i="1"/>
  <c r="AB12" i="1"/>
  <c r="BA12" i="1"/>
  <c r="EI12" i="1"/>
  <c r="FF12" i="1"/>
  <c r="FA12" i="1"/>
  <c r="GR12" i="1"/>
  <c r="EJ12" i="1"/>
  <c r="FV12" i="1"/>
  <c r="ER12" i="1"/>
  <c r="GO12" i="1"/>
  <c r="AL12" i="1"/>
  <c r="EV12" i="1"/>
  <c r="EP12" i="1"/>
  <c r="EZ12" i="1"/>
  <c r="GE12" i="1"/>
  <c r="DR12" i="1"/>
  <c r="V12" i="1"/>
  <c r="BC12" i="1"/>
  <c r="BR12" i="1"/>
  <c r="DZ12" i="1"/>
  <c r="FR12" i="1"/>
  <c r="X12" i="1"/>
  <c r="FY12" i="1"/>
  <c r="EG12" i="1"/>
  <c r="E98" i="11"/>
  <c r="H98" i="11"/>
  <c r="DP12" i="1"/>
  <c r="G112" i="1"/>
  <c r="FN12" i="1"/>
  <c r="FS12" i="1"/>
  <c r="FW12" i="1"/>
  <c r="GD12" i="1"/>
  <c r="FD12" i="1"/>
  <c r="GC12" i="1"/>
  <c r="AZ12" i="1"/>
  <c r="DS12" i="1"/>
  <c r="EM12" i="1"/>
  <c r="FE12" i="1"/>
  <c r="FZ12" i="1"/>
  <c r="FL12" i="1"/>
  <c r="FH12" i="1"/>
  <c r="CU12" i="1"/>
  <c r="FM12" i="1"/>
  <c r="DD12" i="1"/>
  <c r="FC12" i="1"/>
  <c r="ED12" i="1"/>
  <c r="GK12" i="1"/>
  <c r="CX12" i="1"/>
  <c r="EW12" i="1"/>
  <c r="FU12" i="1"/>
  <c r="FO12" i="1"/>
  <c r="DU12" i="1"/>
  <c r="BH12" i="1"/>
  <c r="BE12" i="1"/>
  <c r="ET12" i="1"/>
  <c r="FG12" i="1"/>
  <c r="FI12" i="1"/>
  <c r="EN12" i="1"/>
  <c r="EA12" i="1"/>
  <c r="AK12" i="1"/>
  <c r="DY12" i="1"/>
  <c r="CY12" i="1"/>
  <c r="CO12" i="1"/>
  <c r="Y12" i="1"/>
  <c r="EC12" i="1"/>
  <c r="AI12" i="1"/>
  <c r="GI12" i="1"/>
  <c r="CZ12" i="1"/>
  <c r="H45" i="1"/>
  <c r="H145" i="1"/>
  <c r="CB45" i="1"/>
  <c r="CC45" i="1"/>
  <c r="CB43" i="1"/>
  <c r="CC43" i="1"/>
  <c r="CB42" i="1"/>
  <c r="CC42" i="1"/>
  <c r="CB59" i="1"/>
  <c r="CC59" i="1"/>
  <c r="CB58" i="1"/>
  <c r="CC58" i="1"/>
  <c r="CB57" i="1"/>
  <c r="CC57" i="1"/>
  <c r="CB56" i="1"/>
  <c r="CC56" i="1"/>
  <c r="CB41" i="1"/>
  <c r="CC41" i="1"/>
  <c r="CB40" i="1"/>
  <c r="CC40" i="1"/>
  <c r="CB39" i="1"/>
  <c r="CC39" i="1"/>
  <c r="CB38" i="1"/>
  <c r="CC38" i="1"/>
  <c r="CB37" i="1"/>
  <c r="CC37" i="1"/>
  <c r="CB36" i="1"/>
  <c r="CC36" i="1"/>
  <c r="CB35" i="1"/>
  <c r="CC35" i="1"/>
  <c r="CB34" i="1"/>
  <c r="CC34" i="1"/>
  <c r="CB55" i="1"/>
  <c r="CC55" i="1"/>
  <c r="CB54" i="1"/>
  <c r="CC54" i="1"/>
  <c r="CB53" i="1"/>
  <c r="CC53" i="1"/>
  <c r="CB52" i="1"/>
  <c r="CC52" i="1"/>
  <c r="CB51" i="1"/>
  <c r="CC51" i="1"/>
  <c r="CB50" i="1"/>
  <c r="CC50" i="1"/>
  <c r="CB49" i="1"/>
  <c r="CC49" i="1"/>
  <c r="CB48" i="1"/>
  <c r="CC48" i="1"/>
  <c r="CB47" i="1"/>
  <c r="CC47" i="1"/>
  <c r="CB46" i="1"/>
  <c r="CC46" i="1"/>
  <c r="CB33" i="1"/>
  <c r="CC33" i="1"/>
  <c r="CB32" i="1"/>
  <c r="CC32" i="1"/>
  <c r="CB31" i="1"/>
  <c r="CC31" i="1"/>
  <c r="CB30" i="1"/>
  <c r="CC30" i="1"/>
  <c r="CB29" i="1"/>
  <c r="CC29" i="1"/>
  <c r="CB28" i="1"/>
  <c r="CC28" i="1"/>
  <c r="CB26" i="1"/>
  <c r="CC26" i="1"/>
  <c r="GC11" i="1"/>
  <c r="DY11" i="1"/>
  <c r="DC11" i="1"/>
  <c r="EZ11" i="1"/>
  <c r="FL11" i="1"/>
  <c r="EL11" i="1"/>
  <c r="DR11" i="1"/>
  <c r="G111" i="1"/>
  <c r="BE11" i="1"/>
  <c r="FV11" i="1"/>
  <c r="AY11" i="1"/>
  <c r="EJ11" i="1"/>
  <c r="FK11" i="1"/>
  <c r="EB11" i="1"/>
  <c r="AI11" i="1"/>
  <c r="ER11" i="1"/>
  <c r="FM11" i="1"/>
  <c r="GF11" i="1"/>
  <c r="CS11" i="1"/>
  <c r="FW11" i="1"/>
  <c r="EY11" i="1"/>
  <c r="GD11" i="1"/>
  <c r="EW11" i="1"/>
  <c r="GG11" i="1"/>
  <c r="FS11" i="1"/>
  <c r="FG11" i="1"/>
  <c r="GL11" i="1"/>
  <c r="FH11" i="1"/>
  <c r="O11" i="1"/>
  <c r="DD11" i="1"/>
  <c r="BB11" i="1"/>
  <c r="DZ11" i="1"/>
  <c r="CU11" i="1"/>
  <c r="DS11" i="1"/>
  <c r="FU11" i="1"/>
  <c r="ED11" i="1"/>
  <c r="AL11" i="1"/>
  <c r="FQ11" i="1"/>
  <c r="FY11" i="1"/>
  <c r="R11" i="1"/>
  <c r="CO11" i="1"/>
  <c r="CN11" i="1"/>
  <c r="FX11" i="1"/>
  <c r="BA11" i="1"/>
  <c r="FZ11" i="1"/>
  <c r="GS11" i="1"/>
  <c r="GK11" i="1"/>
  <c r="GE11" i="1"/>
  <c r="DP11" i="1"/>
  <c r="DX11" i="1"/>
  <c r="AZ11" i="1"/>
  <c r="GR11" i="1"/>
  <c r="DO11" i="1"/>
  <c r="CX11" i="1"/>
  <c r="FP11" i="1"/>
  <c r="DQ11" i="1"/>
  <c r="Y11" i="1"/>
  <c r="EE11" i="1"/>
  <c r="ET11" i="1"/>
  <c r="AH11" i="1"/>
  <c r="FD11" i="1"/>
  <c r="AU11" i="1"/>
  <c r="EP11" i="1"/>
  <c r="Z11" i="1"/>
  <c r="E97" i="11"/>
  <c r="H97" i="11"/>
  <c r="GM11" i="1"/>
  <c r="EO11" i="1"/>
  <c r="CP11" i="1"/>
  <c r="GQ11" i="1"/>
  <c r="CE11" i="1"/>
  <c r="FI11" i="1"/>
  <c r="DM11" i="1"/>
  <c r="EA11" i="1"/>
  <c r="EU11" i="1"/>
  <c r="ES11" i="1"/>
  <c r="FC11" i="1"/>
  <c r="CR11" i="1"/>
  <c r="BG11" i="1"/>
  <c r="DU11" i="1"/>
  <c r="EC11" i="1"/>
  <c r="AB11" i="1"/>
  <c r="V11" i="1"/>
  <c r="BR11" i="1"/>
  <c r="AV11" i="1"/>
  <c r="DL11" i="1"/>
  <c r="BC11" i="1"/>
  <c r="FT11" i="1"/>
  <c r="FR11" i="1"/>
  <c r="GO11" i="1"/>
  <c r="GA11" i="1"/>
  <c r="FA11" i="1"/>
  <c r="EN11" i="1"/>
  <c r="DN11" i="1"/>
  <c r="GN11" i="1"/>
  <c r="AK11" i="1"/>
  <c r="CY11" i="1"/>
  <c r="CZ11" i="1"/>
  <c r="W11" i="1"/>
  <c r="FO11" i="1"/>
  <c r="FE11" i="1"/>
  <c r="GP11" i="1"/>
  <c r="EI11" i="1"/>
  <c r="CT11" i="1"/>
  <c r="EX11" i="1"/>
  <c r="FF11" i="1"/>
  <c r="AE11" i="1"/>
  <c r="FJ11" i="1"/>
  <c r="FN11" i="1"/>
  <c r="AX11" i="1"/>
  <c r="DT11" i="1"/>
  <c r="AG11" i="1"/>
  <c r="EV11" i="1"/>
  <c r="CL11" i="1"/>
  <c r="EM11" i="1"/>
  <c r="CQ11" i="1"/>
  <c r="AF11" i="1"/>
  <c r="CM11" i="1"/>
  <c r="X11" i="1"/>
  <c r="BH11" i="1"/>
  <c r="AL10" i="1"/>
  <c r="CE10" i="1"/>
  <c r="FE10" i="1"/>
  <c r="FI10" i="1"/>
  <c r="GK10" i="1"/>
  <c r="EM10" i="1"/>
  <c r="CM10" i="1"/>
  <c r="DS10" i="1"/>
  <c r="FN10" i="1"/>
  <c r="G110" i="1"/>
  <c r="CZ10" i="1"/>
  <c r="DP10" i="1"/>
  <c r="CY10" i="1"/>
  <c r="BR10" i="1"/>
  <c r="E96" i="11"/>
  <c r="H96" i="11"/>
  <c r="FV10" i="1"/>
  <c r="FX10" i="1"/>
  <c r="FD10" i="1"/>
  <c r="CS10" i="1"/>
  <c r="EE10" i="1"/>
  <c r="DH10" i="1"/>
  <c r="DZ10" i="1"/>
  <c r="AY10" i="1"/>
  <c r="AI10" i="1"/>
  <c r="AU10" i="1"/>
  <c r="CL10" i="1"/>
  <c r="GN10" i="1"/>
  <c r="DU10" i="1"/>
  <c r="DT10" i="1"/>
  <c r="DM10" i="1"/>
  <c r="FH10" i="1"/>
  <c r="GE10" i="1"/>
  <c r="FR10" i="1"/>
  <c r="CR10" i="1"/>
  <c r="V10" i="1"/>
  <c r="FG10" i="1"/>
  <c r="AG10" i="1"/>
  <c r="EY10" i="1"/>
  <c r="FW10" i="1"/>
  <c r="FQ10" i="1"/>
  <c r="CT10" i="1"/>
  <c r="GO10" i="1"/>
  <c r="FL10" i="1"/>
  <c r="GS10" i="1"/>
  <c r="R10" i="1"/>
  <c r="S10" i="1"/>
  <c r="N10" i="1"/>
  <c r="DC10" i="1"/>
  <c r="EW10" i="1"/>
  <c r="GR10" i="1"/>
  <c r="AX10" i="1"/>
  <c r="GC10" i="1"/>
  <c r="FT10" i="1"/>
  <c r="AH10" i="1"/>
  <c r="DR10" i="1"/>
  <c r="EV10" i="1"/>
  <c r="GA10" i="1"/>
  <c r="ET10" i="1"/>
  <c r="CN10" i="1"/>
  <c r="FY10" i="1"/>
  <c r="Y10" i="1"/>
  <c r="DO10" i="1"/>
  <c r="BA10" i="1"/>
  <c r="FP10" i="1"/>
  <c r="ER10" i="1"/>
  <c r="EO10" i="1"/>
  <c r="DL10" i="1"/>
  <c r="EJ10" i="1"/>
  <c r="FA10" i="1"/>
  <c r="X10" i="1"/>
  <c r="FZ10" i="1"/>
  <c r="BE10" i="1"/>
  <c r="FU10" i="1"/>
  <c r="EP10" i="1"/>
  <c r="ES10" i="1"/>
  <c r="CQ10" i="1"/>
  <c r="BC10" i="1"/>
  <c r="CO10" i="1"/>
  <c r="GD10" i="1"/>
  <c r="DY10" i="1"/>
  <c r="EN10" i="1"/>
  <c r="FO10" i="1"/>
  <c r="EA10" i="1"/>
  <c r="GL10" i="1"/>
  <c r="GM10" i="1"/>
  <c r="EX10" i="1"/>
  <c r="FF10" i="1"/>
  <c r="CP10" i="1"/>
  <c r="EI10" i="1"/>
  <c r="FC10" i="1"/>
  <c r="CX10" i="1"/>
  <c r="W10" i="1"/>
  <c r="FM10" i="1"/>
  <c r="ED10" i="1"/>
  <c r="EU10" i="1"/>
  <c r="EB10" i="1"/>
  <c r="FK10" i="1"/>
  <c r="AV10" i="1"/>
  <c r="Z10" i="1"/>
  <c r="FB10" i="1"/>
  <c r="AZ10" i="1"/>
  <c r="FJ10" i="1"/>
  <c r="AB10" i="1"/>
  <c r="AE10" i="1"/>
  <c r="CU10" i="1"/>
  <c r="FS10" i="1"/>
  <c r="AK10" i="1"/>
  <c r="GP10" i="1"/>
  <c r="EC10" i="1"/>
  <c r="GF10" i="1"/>
  <c r="DQ10" i="1"/>
  <c r="EZ10" i="1"/>
  <c r="FU9" i="1"/>
  <c r="FX9" i="1"/>
  <c r="AY9" i="1"/>
  <c r="GE9" i="1"/>
  <c r="BE9" i="1"/>
  <c r="EW9" i="1"/>
  <c r="EN9" i="1"/>
  <c r="DS9" i="1"/>
  <c r="AH9" i="1"/>
  <c r="EI9" i="1"/>
  <c r="FI9" i="1"/>
  <c r="DY9" i="1"/>
  <c r="GA9" i="1"/>
  <c r="CE9" i="1"/>
  <c r="FY9" i="1"/>
  <c r="CM9" i="1"/>
  <c r="FO9" i="1"/>
  <c r="FA9" i="1"/>
  <c r="Z9" i="1"/>
  <c r="EY9" i="1"/>
  <c r="GF9" i="1"/>
  <c r="CL9" i="1"/>
  <c r="FL9" i="1"/>
  <c r="GC9" i="1"/>
  <c r="DL9" i="1"/>
  <c r="EU9" i="1"/>
  <c r="FG9" i="1"/>
  <c r="FV9" i="1"/>
  <c r="DQ9" i="1"/>
  <c r="AE9" i="1"/>
  <c r="DX9" i="1"/>
  <c r="DR9" i="1"/>
  <c r="W9" i="1"/>
  <c r="V9" i="1"/>
  <c r="FJ9" i="1"/>
  <c r="EC9" i="1"/>
  <c r="GP9" i="1"/>
  <c r="EO9" i="1"/>
  <c r="CS9" i="1"/>
  <c r="EV9" i="1"/>
  <c r="BA9" i="1"/>
  <c r="AV9" i="1"/>
  <c r="ET9" i="1"/>
  <c r="EA9" i="1"/>
  <c r="AZ9" i="1"/>
  <c r="DM9" i="1"/>
  <c r="AX9" i="1"/>
  <c r="BB9" i="1"/>
  <c r="AU9" i="1"/>
  <c r="FM9" i="1"/>
  <c r="FB9" i="1"/>
  <c r="CU9" i="1"/>
  <c r="GD9" i="1"/>
  <c r="DP9" i="1"/>
  <c r="DO9" i="1"/>
  <c r="AK9" i="1"/>
  <c r="FR9" i="1"/>
  <c r="GO9" i="1"/>
  <c r="DC9" i="1"/>
  <c r="GS9" i="1"/>
  <c r="FW9" i="1"/>
  <c r="AL9" i="1"/>
  <c r="EE9" i="1"/>
  <c r="GQ9" i="1"/>
  <c r="CN9" i="1"/>
  <c r="BR9" i="1"/>
  <c r="FC9" i="1"/>
  <c r="CP9" i="1"/>
  <c r="GN9" i="1"/>
  <c r="CR9" i="1"/>
  <c r="FQ9" i="1"/>
  <c r="DZ9" i="1"/>
  <c r="FH9" i="1"/>
  <c r="G109" i="1"/>
  <c r="DH9" i="1"/>
  <c r="ED9" i="1"/>
  <c r="FE9" i="1"/>
  <c r="CQ9" i="1"/>
  <c r="CT9" i="1"/>
  <c r="EP9" i="1"/>
  <c r="GL9" i="1"/>
  <c r="EX9" i="1"/>
  <c r="FN9" i="1"/>
  <c r="DD9" i="1"/>
  <c r="CZ9" i="1"/>
  <c r="BC9" i="1"/>
  <c r="CX9" i="1"/>
  <c r="DU9" i="1"/>
  <c r="EM9" i="1"/>
  <c r="FP9" i="1"/>
  <c r="AG9" i="1"/>
  <c r="AI9" i="1"/>
  <c r="FZ9" i="1"/>
  <c r="GG9" i="1"/>
  <c r="CO9" i="1"/>
  <c r="X9" i="1"/>
  <c r="GR9" i="1"/>
  <c r="DT9" i="1"/>
  <c r="EJ9" i="1"/>
  <c r="FS9" i="1"/>
  <c r="Y9" i="1"/>
  <c r="GM9" i="1"/>
  <c r="E95" i="11"/>
  <c r="H95" i="11"/>
  <c r="ER9" i="1"/>
  <c r="FD9" i="1"/>
  <c r="ES9" i="1"/>
  <c r="EZ9" i="1"/>
  <c r="GK9" i="1"/>
  <c r="EB9" i="1"/>
  <c r="FT9" i="1"/>
  <c r="GO8" i="1"/>
  <c r="DD8" i="1"/>
  <c r="FG8" i="1"/>
  <c r="CL8" i="1"/>
  <c r="EA8" i="1"/>
  <c r="FA8" i="1"/>
  <c r="CP8" i="1"/>
  <c r="DS8" i="1"/>
  <c r="CR8" i="1"/>
  <c r="CZ8" i="1"/>
  <c r="G108" i="1"/>
  <c r="AX8" i="1"/>
  <c r="V8" i="1"/>
  <c r="CM8" i="1"/>
  <c r="FO8" i="1"/>
  <c r="FO6" i="1"/>
  <c r="FO7" i="1"/>
  <c r="FB8" i="1"/>
  <c r="AE8" i="1"/>
  <c r="EU8" i="1"/>
  <c r="EY8" i="1"/>
  <c r="AH8" i="1"/>
  <c r="DM8" i="1"/>
  <c r="DC8" i="1"/>
  <c r="AV8" i="1"/>
  <c r="X8" i="1"/>
  <c r="FV8" i="1"/>
  <c r="GQ8" i="1"/>
  <c r="R8" i="1"/>
  <c r="P8" i="1"/>
  <c r="N8" i="1"/>
  <c r="DF8" i="1"/>
  <c r="GI8" i="1"/>
  <c r="CT8" i="1"/>
  <c r="FL8" i="1"/>
  <c r="GE8" i="1"/>
  <c r="FH8" i="1"/>
  <c r="FT8" i="1"/>
  <c r="FJ8" i="1"/>
  <c r="FS8" i="1"/>
  <c r="GF8" i="1"/>
  <c r="ED8" i="1"/>
  <c r="EX8" i="1"/>
  <c r="DL8" i="1"/>
  <c r="FM8" i="1"/>
  <c r="ER8" i="1"/>
  <c r="EN8" i="1"/>
  <c r="DT8" i="1"/>
  <c r="AB8" i="1"/>
  <c r="ET8" i="1"/>
  <c r="BC8" i="1"/>
  <c r="EV8" i="1"/>
  <c r="AL8" i="1"/>
  <c r="DR8" i="1"/>
  <c r="CX8" i="1"/>
  <c r="CQ8" i="1"/>
  <c r="CS8" i="1"/>
  <c r="AI8" i="1"/>
  <c r="EO8" i="1"/>
  <c r="GL8" i="1"/>
  <c r="GK8" i="1"/>
  <c r="ES8" i="1"/>
  <c r="DH8" i="1"/>
  <c r="GS8" i="1"/>
  <c r="E94" i="11"/>
  <c r="H94" i="11"/>
  <c r="GD8" i="1"/>
  <c r="FU8" i="1"/>
  <c r="AK8" i="1"/>
  <c r="DU8" i="1"/>
  <c r="BB8" i="1"/>
  <c r="GN8" i="1"/>
  <c r="GJ8" i="1"/>
  <c r="AU8" i="1"/>
  <c r="EJ8" i="1"/>
  <c r="BE8" i="1"/>
  <c r="EB8" i="1"/>
  <c r="FK8" i="1"/>
  <c r="EZ8" i="1"/>
  <c r="GC8" i="1"/>
  <c r="BR8" i="1"/>
  <c r="EE8" i="1"/>
  <c r="FN8" i="1"/>
  <c r="FC8" i="1"/>
  <c r="GA8" i="1"/>
  <c r="DZ8" i="1"/>
  <c r="DO8" i="1"/>
  <c r="CU8" i="1"/>
  <c r="EI8" i="1"/>
  <c r="FR8" i="1"/>
  <c r="FP8" i="1"/>
  <c r="BA8" i="1"/>
  <c r="CY8" i="1"/>
  <c r="GM8" i="1"/>
  <c r="EC8" i="1"/>
  <c r="EP8" i="1"/>
  <c r="FX8" i="1"/>
  <c r="GP8" i="1"/>
  <c r="EW8" i="1"/>
  <c r="AY8" i="1"/>
  <c r="GR8" i="1"/>
  <c r="FE8" i="1"/>
  <c r="FQ8" i="1"/>
  <c r="FI8" i="1"/>
  <c r="DY8" i="1"/>
  <c r="Y8" i="1"/>
  <c r="CO8" i="1"/>
  <c r="FY8" i="1"/>
  <c r="FZ8" i="1"/>
  <c r="AG8" i="1"/>
  <c r="CE8" i="1"/>
  <c r="EM8" i="1"/>
  <c r="DP8" i="1"/>
  <c r="FD8" i="1"/>
  <c r="DQ8" i="1"/>
  <c r="FW8" i="1"/>
  <c r="AZ8" i="1"/>
  <c r="GG8" i="1"/>
  <c r="E93" i="11"/>
  <c r="H93" i="11"/>
  <c r="BH7" i="1"/>
  <c r="AG7" i="1"/>
  <c r="AA7" i="1"/>
  <c r="FJ7" i="1"/>
  <c r="EX7" i="1"/>
  <c r="EU7" i="1"/>
  <c r="DS7" i="1"/>
  <c r="FA7" i="1"/>
  <c r="AI7" i="1"/>
  <c r="EV7" i="1"/>
  <c r="CU7" i="1"/>
  <c r="GM7" i="1"/>
  <c r="FE7" i="1"/>
  <c r="DX7" i="1"/>
  <c r="CX7" i="1"/>
  <c r="FU7" i="1"/>
  <c r="CL7" i="1"/>
  <c r="AK7" i="1"/>
  <c r="DC7" i="1"/>
  <c r="AZ7" i="1"/>
  <c r="BR7" i="1"/>
  <c r="DO7" i="1"/>
  <c r="FB7" i="1"/>
  <c r="BE7" i="1"/>
  <c r="FF7" i="1"/>
  <c r="DQ7" i="1"/>
  <c r="EJ7" i="1"/>
  <c r="EN7" i="1"/>
  <c r="GD7" i="1"/>
  <c r="ED7" i="1"/>
  <c r="EC7" i="1"/>
  <c r="EI7" i="1"/>
  <c r="FP7" i="1"/>
  <c r="CY7" i="1"/>
  <c r="DU7" i="1"/>
  <c r="DZ7" i="1"/>
  <c r="FT7" i="1"/>
  <c r="AY7" i="1"/>
  <c r="EB7" i="1"/>
  <c r="FD7" i="1"/>
  <c r="CO7" i="1"/>
  <c r="CM7" i="1"/>
  <c r="FK7" i="1"/>
  <c r="AH7" i="1"/>
  <c r="GK7" i="1"/>
  <c r="GS7" i="1"/>
  <c r="EW7" i="1"/>
  <c r="BA7" i="1"/>
  <c r="FM7" i="1"/>
  <c r="CT7" i="1"/>
  <c r="AL7" i="1"/>
  <c r="AD7" i="1"/>
  <c r="EY7" i="1"/>
  <c r="FH7" i="1"/>
  <c r="GF7" i="1"/>
  <c r="EO7" i="1"/>
  <c r="DY7" i="1"/>
  <c r="BB7" i="1"/>
  <c r="FN7" i="1"/>
  <c r="GJ7" i="1"/>
  <c r="DD7" i="1"/>
  <c r="AX7" i="1"/>
  <c r="G107" i="1"/>
  <c r="ES7" i="1"/>
  <c r="DN7" i="1"/>
  <c r="GQ7" i="1"/>
  <c r="AV7" i="1"/>
  <c r="ET7" i="1"/>
  <c r="GL7" i="1"/>
  <c r="FR7" i="1"/>
  <c r="GR7" i="1"/>
  <c r="GI7" i="1"/>
  <c r="DR7" i="1"/>
  <c r="CZ7" i="1"/>
  <c r="Y7" i="1"/>
  <c r="DM7" i="1"/>
  <c r="CE7" i="1"/>
  <c r="EP7" i="1"/>
  <c r="FV7" i="1"/>
  <c r="DP7" i="1"/>
  <c r="FX7" i="1"/>
  <c r="FS7" i="1"/>
  <c r="FL7" i="1"/>
  <c r="EE7" i="1"/>
  <c r="BG7" i="1"/>
  <c r="FC7" i="1"/>
  <c r="FQ7" i="1"/>
  <c r="AF7" i="1"/>
  <c r="GO7" i="1"/>
  <c r="GA7" i="1"/>
  <c r="DT7" i="1"/>
  <c r="BC7" i="1"/>
  <c r="CQ7" i="1"/>
  <c r="FG7" i="1"/>
  <c r="CR7" i="1"/>
  <c r="EM7" i="1"/>
  <c r="GC7" i="1"/>
  <c r="GG7" i="1"/>
  <c r="ER7" i="1"/>
  <c r="GN7" i="1"/>
  <c r="EA7" i="1"/>
  <c r="FZ7" i="1"/>
  <c r="DH7" i="1"/>
  <c r="EZ7" i="1"/>
  <c r="FI7" i="1"/>
  <c r="GP7" i="1"/>
  <c r="EW6" i="1"/>
  <c r="H25" i="1"/>
  <c r="H125" i="1"/>
  <c r="H14" i="1"/>
  <c r="H114" i="1"/>
  <c r="H11" i="1"/>
  <c r="H15" i="1"/>
  <c r="H12" i="1"/>
  <c r="H20" i="1"/>
  <c r="H120" i="1"/>
  <c r="H9" i="1"/>
  <c r="F95" i="11"/>
  <c r="H8" i="1"/>
  <c r="H27" i="1"/>
  <c r="H13" i="1"/>
  <c r="H113" i="1"/>
  <c r="H22" i="1"/>
  <c r="H122" i="1"/>
  <c r="H24" i="1"/>
  <c r="H7" i="1"/>
  <c r="H10" i="1"/>
  <c r="H110" i="1"/>
  <c r="H21" i="1"/>
  <c r="H23" i="1"/>
  <c r="H123" i="1"/>
  <c r="H26" i="1"/>
  <c r="H126" i="1"/>
  <c r="H40" i="1"/>
  <c r="CB13" i="1"/>
  <c r="CC13" i="1"/>
  <c r="CB11" i="1"/>
  <c r="CC11" i="1"/>
  <c r="CB10" i="1"/>
  <c r="CC10" i="1"/>
  <c r="H39" i="1"/>
  <c r="H139" i="1"/>
  <c r="H63" i="1"/>
  <c r="H69" i="1"/>
  <c r="H169" i="1"/>
  <c r="H32" i="1"/>
  <c r="H132" i="1"/>
  <c r="H61" i="1"/>
  <c r="H161" i="1"/>
  <c r="H59" i="1"/>
  <c r="H43" i="1"/>
  <c r="FZ6" i="1"/>
  <c r="EP6" i="1"/>
  <c r="EE6" i="1"/>
  <c r="H89" i="1"/>
  <c r="H189" i="1"/>
  <c r="H84" i="1"/>
  <c r="H184" i="1"/>
  <c r="GM6" i="1"/>
  <c r="DO6" i="1"/>
  <c r="H52" i="1"/>
  <c r="H152" i="1"/>
  <c r="CR6" i="1"/>
  <c r="FU6" i="1"/>
  <c r="H65" i="1"/>
  <c r="H165" i="1"/>
  <c r="EZ6" i="1"/>
  <c r="CX6" i="1"/>
  <c r="FT6" i="1"/>
  <c r="CB19" i="1"/>
  <c r="CC19" i="1"/>
  <c r="CB18" i="1"/>
  <c r="CC18" i="1"/>
  <c r="CB16" i="1"/>
  <c r="CC16" i="1"/>
  <c r="CB14" i="1"/>
  <c r="CC14" i="1"/>
  <c r="CB12" i="1"/>
  <c r="CC12" i="1"/>
  <c r="GO6" i="1"/>
  <c r="Y6" i="1"/>
  <c r="H81" i="1"/>
  <c r="H181" i="1"/>
  <c r="H87" i="1"/>
  <c r="GC6" i="1"/>
  <c r="GL6" i="1"/>
  <c r="H34" i="1"/>
  <c r="H134" i="1"/>
  <c r="H79" i="1"/>
  <c r="H179" i="1"/>
  <c r="EC6" i="1"/>
  <c r="CB44" i="1"/>
  <c r="CC44" i="1"/>
  <c r="H67" i="1"/>
  <c r="H167" i="1"/>
  <c r="EV6" i="1"/>
  <c r="EV69" i="1"/>
  <c r="N6" i="1"/>
  <c r="DB6" i="1"/>
  <c r="H51" i="1"/>
  <c r="H44" i="1"/>
  <c r="H144" i="1"/>
  <c r="H54" i="1"/>
  <c r="H154" i="1"/>
  <c r="H30" i="1"/>
  <c r="BE6" i="1"/>
  <c r="CE6" i="1"/>
  <c r="BF6" i="1"/>
  <c r="H33" i="1"/>
  <c r="H133" i="1"/>
  <c r="GP6" i="1"/>
  <c r="H68" i="1"/>
  <c r="H168" i="1"/>
  <c r="GF6" i="1"/>
  <c r="H83" i="1"/>
  <c r="H183" i="1"/>
  <c r="EO6" i="1"/>
  <c r="H29" i="1"/>
  <c r="EA6" i="1"/>
  <c r="H55" i="1"/>
  <c r="H155" i="1"/>
  <c r="H77" i="1"/>
  <c r="H177" i="1"/>
  <c r="DR6" i="1"/>
  <c r="H38" i="1"/>
  <c r="H138" i="1"/>
  <c r="H53" i="1"/>
  <c r="H153" i="1"/>
  <c r="H28" i="1"/>
  <c r="H128" i="1"/>
  <c r="DZ6" i="1"/>
  <c r="H31" i="1"/>
  <c r="H131" i="1"/>
  <c r="H74" i="1"/>
  <c r="FD6" i="1"/>
  <c r="H41" i="1"/>
  <c r="H141" i="1"/>
  <c r="CB24" i="1"/>
  <c r="CC24" i="1"/>
  <c r="FI6" i="1"/>
  <c r="H36" i="1"/>
  <c r="H136" i="1"/>
  <c r="FR6" i="1"/>
  <c r="EN6" i="1"/>
  <c r="FY6" i="1"/>
  <c r="H91" i="1"/>
  <c r="DT6" i="1"/>
  <c r="GQ6" i="1"/>
  <c r="H49" i="1"/>
  <c r="H149" i="1"/>
  <c r="CB21" i="1"/>
  <c r="CC21" i="1"/>
  <c r="EU6" i="1"/>
  <c r="H95" i="1"/>
  <c r="FQ6" i="1"/>
  <c r="H37" i="1"/>
  <c r="H60" i="1"/>
  <c r="H160" i="1"/>
  <c r="H90" i="1"/>
  <c r="H190" i="1"/>
  <c r="FG6" i="1"/>
  <c r="GA6" i="1"/>
  <c r="H46" i="1"/>
  <c r="H146" i="1"/>
  <c r="FK6" i="1"/>
  <c r="AI6" i="1"/>
  <c r="H78" i="1"/>
  <c r="DL6" i="1"/>
  <c r="CZ6" i="1"/>
  <c r="CQ6" i="1"/>
  <c r="AZ6" i="1"/>
  <c r="DC6" i="1"/>
  <c r="GI6" i="1"/>
  <c r="H70" i="1"/>
  <c r="CY6" i="1"/>
  <c r="H42" i="1"/>
  <c r="H142" i="1"/>
  <c r="EX6" i="1"/>
  <c r="FE6" i="1"/>
  <c r="H48" i="1"/>
  <c r="ER6" i="1"/>
  <c r="H73" i="1"/>
  <c r="H173" i="1"/>
  <c r="DY6" i="1"/>
  <c r="FM6" i="1"/>
  <c r="DM6" i="1"/>
  <c r="DP6" i="1"/>
  <c r="H50" i="1"/>
  <c r="H82" i="1"/>
  <c r="H182" i="1"/>
  <c r="H35" i="1"/>
  <c r="L8" i="1"/>
  <c r="H64" i="1"/>
  <c r="H164" i="1"/>
  <c r="H80" i="1"/>
  <c r="H180" i="1"/>
  <c r="ES6" i="1"/>
  <c r="H47" i="1"/>
  <c r="H147" i="1"/>
  <c r="FJ6" i="1"/>
  <c r="L30" i="1"/>
  <c r="H88" i="1"/>
  <c r="H188" i="1"/>
  <c r="FS6" i="1"/>
  <c r="H75" i="1"/>
  <c r="H175" i="1"/>
  <c r="BH6" i="1"/>
  <c r="L9" i="1"/>
  <c r="EJ6" i="1"/>
  <c r="H85" i="1"/>
  <c r="H185" i="1"/>
  <c r="H57" i="1"/>
  <c r="H157" i="1"/>
  <c r="H66" i="1"/>
  <c r="H166" i="1"/>
  <c r="AE6" i="1"/>
  <c r="AA6" i="1"/>
  <c r="H56" i="1"/>
  <c r="H62" i="1"/>
  <c r="H162" i="1"/>
  <c r="CB15" i="1"/>
  <c r="CC15" i="1"/>
  <c r="EI6" i="1"/>
  <c r="CT6" i="1"/>
  <c r="GS6" i="1"/>
  <c r="CB25" i="1"/>
  <c r="CC25" i="1"/>
  <c r="H76" i="1"/>
  <c r="H58" i="1"/>
  <c r="CB23" i="1"/>
  <c r="CC23" i="1"/>
  <c r="AK6" i="1"/>
  <c r="CB8" i="1"/>
  <c r="CC8" i="1"/>
  <c r="CB7" i="1"/>
  <c r="CC7" i="1"/>
  <c r="H72" i="1"/>
  <c r="H172" i="1"/>
  <c r="L88" i="1"/>
  <c r="H71" i="1"/>
  <c r="H171" i="1"/>
  <c r="CM6" i="1"/>
  <c r="H6" i="1"/>
  <c r="F92" i="11"/>
  <c r="H86" i="1"/>
  <c r="H186" i="1"/>
  <c r="GG6" i="1"/>
  <c r="FX6" i="1"/>
  <c r="GD6" i="1"/>
  <c r="ED6" i="1"/>
  <c r="GE6" i="1"/>
  <c r="L76" i="1"/>
  <c r="L68" i="1"/>
  <c r="J154" i="11"/>
  <c r="BB6" i="1"/>
  <c r="AY6" i="1"/>
  <c r="CB22" i="1"/>
  <c r="CC22" i="1"/>
  <c r="CB20" i="1"/>
  <c r="CC20" i="1"/>
  <c r="FP6" i="1"/>
  <c r="FC6" i="1"/>
  <c r="CB17" i="1"/>
  <c r="CC17" i="1"/>
  <c r="GK6" i="1"/>
  <c r="FW6" i="1"/>
  <c r="L73" i="1"/>
  <c r="DX6" i="1"/>
  <c r="CO92" i="1"/>
  <c r="CO94" i="1"/>
  <c r="GN6" i="1"/>
  <c r="AD6" i="1"/>
  <c r="DU6" i="1"/>
  <c r="FH6" i="1"/>
  <c r="EY6" i="1"/>
  <c r="GJ6" i="1"/>
  <c r="CB6" i="1"/>
  <c r="CC6" i="1"/>
  <c r="BC6" i="1"/>
  <c r="BA6" i="1"/>
  <c r="CB9" i="1"/>
  <c r="CC9" i="1"/>
  <c r="CU6" i="1"/>
  <c r="FL6" i="1"/>
  <c r="CB27" i="1"/>
  <c r="CC27" i="1"/>
  <c r="AX6" i="1"/>
  <c r="DH6" i="1"/>
  <c r="ET6" i="1"/>
  <c r="EM6" i="1"/>
  <c r="AU6" i="1"/>
  <c r="FA6" i="1"/>
  <c r="FA85" i="1"/>
  <c r="FA86" i="1"/>
  <c r="FA87" i="1"/>
  <c r="FA88" i="1"/>
  <c r="FA89" i="1"/>
  <c r="FA90" i="1"/>
  <c r="FA91" i="1"/>
  <c r="FA92" i="1"/>
  <c r="FA93" i="1"/>
  <c r="FA95" i="1"/>
  <c r="AL6" i="1"/>
  <c r="FF6" i="1"/>
  <c r="AV6" i="1"/>
  <c r="FV6" i="1"/>
  <c r="DS6" i="1"/>
  <c r="FN6" i="1"/>
  <c r="EB6" i="1"/>
  <c r="CS6" i="1"/>
  <c r="DD6" i="1"/>
  <c r="Z6" i="1"/>
  <c r="M49" i="1"/>
  <c r="M12" i="1"/>
  <c r="O12" i="1"/>
  <c r="AA66" i="1"/>
  <c r="B93" i="11"/>
  <c r="B96" i="11"/>
  <c r="B100" i="11"/>
  <c r="B111" i="11"/>
  <c r="B114" i="11"/>
  <c r="B115" i="11"/>
  <c r="B116" i="11"/>
  <c r="B117" i="11"/>
  <c r="B125" i="11"/>
  <c r="B126" i="11"/>
  <c r="B128" i="11"/>
  <c r="B129" i="11"/>
  <c r="B131" i="11"/>
  <c r="B133" i="11"/>
  <c r="B135" i="11"/>
  <c r="B136" i="11"/>
  <c r="B137" i="11"/>
  <c r="B144" i="11"/>
  <c r="B145" i="11"/>
  <c r="B147" i="11"/>
  <c r="B152" i="11"/>
  <c r="B156" i="11"/>
  <c r="B92" i="11"/>
  <c r="AC20" i="1"/>
  <c r="O9" i="1"/>
  <c r="M44" i="1"/>
  <c r="O41" i="1"/>
  <c r="DY41" i="1"/>
  <c r="B95" i="11"/>
  <c r="B97" i="11"/>
  <c r="B98" i="11"/>
  <c r="B99" i="11"/>
  <c r="B101" i="11"/>
  <c r="B105" i="11"/>
  <c r="B107" i="11"/>
  <c r="B109" i="11"/>
  <c r="B113" i="11"/>
  <c r="B119" i="11"/>
  <c r="B120" i="11"/>
  <c r="B121" i="11"/>
  <c r="B123" i="11"/>
  <c r="B139" i="11"/>
  <c r="B140" i="11"/>
  <c r="B141" i="11"/>
  <c r="B146" i="11"/>
  <c r="B149" i="11"/>
  <c r="B150" i="11"/>
  <c r="B153" i="11"/>
  <c r="B157" i="11"/>
  <c r="GR16" i="1"/>
  <c r="L71" i="1"/>
  <c r="G157" i="11"/>
  <c r="L92" i="1"/>
  <c r="G178" i="11"/>
  <c r="L48" i="1"/>
  <c r="G134" i="11"/>
  <c r="G125" i="11"/>
  <c r="L39" i="1"/>
  <c r="G119" i="11"/>
  <c r="G165" i="11"/>
  <c r="L79" i="1"/>
  <c r="L80" i="1"/>
  <c r="G166" i="11"/>
  <c r="L85" i="1"/>
  <c r="G171" i="11"/>
  <c r="I110" i="1"/>
  <c r="G96" i="11"/>
  <c r="G180" i="11"/>
  <c r="G156" i="11"/>
  <c r="L70" i="1"/>
  <c r="G174" i="11"/>
  <c r="G113" i="11"/>
  <c r="L77" i="1"/>
  <c r="G163" i="11"/>
  <c r="M83" i="1"/>
  <c r="G131" i="11"/>
  <c r="L45" i="1"/>
  <c r="M54" i="1"/>
  <c r="L54" i="1"/>
  <c r="G140" i="11"/>
  <c r="L34" i="1"/>
  <c r="G120" i="11"/>
  <c r="G153" i="11"/>
  <c r="M88" i="1"/>
  <c r="O67" i="1"/>
  <c r="L33" i="1"/>
  <c r="L83" i="1"/>
  <c r="G92" i="11"/>
  <c r="G132" i="11"/>
  <c r="G133" i="11"/>
  <c r="G123" i="11"/>
  <c r="L37" i="1"/>
  <c r="L72" i="1"/>
  <c r="G158" i="11"/>
  <c r="G154" i="11"/>
  <c r="G112" i="11"/>
  <c r="G181" i="11"/>
  <c r="L31" i="1"/>
  <c r="G117" i="11"/>
  <c r="L42" i="1"/>
  <c r="G128" i="11"/>
  <c r="L53" i="1"/>
  <c r="G139" i="11"/>
  <c r="M53" i="1"/>
  <c r="G160" i="11"/>
  <c r="L74" i="1"/>
  <c r="G144" i="11"/>
  <c r="G94" i="11"/>
  <c r="I108" i="1"/>
  <c r="L89" i="1"/>
  <c r="G175" i="11"/>
  <c r="L29" i="1"/>
  <c r="G115" i="11"/>
  <c r="G147" i="11"/>
  <c r="G108" i="11"/>
  <c r="I122" i="1"/>
  <c r="I111" i="1"/>
  <c r="G97" i="11"/>
  <c r="L75" i="1"/>
  <c r="G161" i="11"/>
  <c r="G176" i="11"/>
  <c r="L90" i="1"/>
  <c r="G99" i="11"/>
  <c r="I113" i="1"/>
  <c r="L38" i="1"/>
  <c r="G124" i="11"/>
  <c r="M82" i="1"/>
  <c r="G168" i="11"/>
  <c r="L82" i="1"/>
  <c r="G129" i="11"/>
  <c r="G159" i="11"/>
  <c r="G148" i="11"/>
  <c r="L86" i="1"/>
  <c r="G172" i="11"/>
  <c r="L51" i="1"/>
  <c r="G137" i="11"/>
  <c r="M51" i="1"/>
  <c r="G121" i="11"/>
  <c r="L35" i="1"/>
  <c r="G145" i="11"/>
  <c r="L40" i="1"/>
  <c r="G126" i="11"/>
  <c r="G162" i="11"/>
  <c r="M76" i="1"/>
  <c r="L20" i="1"/>
  <c r="G106" i="11"/>
  <c r="I120" i="1"/>
  <c r="M65" i="1"/>
  <c r="G151" i="11"/>
  <c r="G110" i="11"/>
  <c r="G143" i="11"/>
  <c r="L57" i="1"/>
  <c r="I115" i="1"/>
  <c r="L15" i="1"/>
  <c r="G101" i="11"/>
  <c r="G152" i="11"/>
  <c r="L66" i="1"/>
  <c r="G170" i="11"/>
  <c r="L84" i="1"/>
  <c r="M84" i="1"/>
  <c r="L78" i="1"/>
  <c r="G164" i="11"/>
  <c r="G135" i="11"/>
  <c r="G114" i="11"/>
  <c r="I109" i="1"/>
  <c r="G95" i="11"/>
  <c r="G138" i="11"/>
  <c r="L52" i="1"/>
  <c r="G130" i="11"/>
  <c r="L44" i="1"/>
  <c r="I121" i="1"/>
  <c r="L21" i="1"/>
  <c r="G107" i="11"/>
  <c r="G93" i="11"/>
  <c r="I107" i="1"/>
  <c r="G100" i="11"/>
  <c r="I114" i="1"/>
  <c r="S56" i="1"/>
  <c r="L56" i="1"/>
  <c r="G142" i="11"/>
  <c r="G167" i="11"/>
  <c r="L81" i="1"/>
  <c r="G127" i="11"/>
  <c r="L41" i="1"/>
  <c r="G146" i="11"/>
  <c r="G122" i="11"/>
  <c r="L36" i="1"/>
  <c r="I112" i="1"/>
  <c r="S12" i="1"/>
  <c r="L12" i="1"/>
  <c r="G98" i="11"/>
  <c r="G173" i="11"/>
  <c r="L87" i="1"/>
  <c r="M70" i="1"/>
  <c r="K156" i="11"/>
  <c r="AK71" i="1"/>
  <c r="M46" i="1"/>
  <c r="K42" i="11"/>
  <c r="M37" i="1"/>
  <c r="M48" i="1"/>
  <c r="O39" i="1"/>
  <c r="M80" i="1"/>
  <c r="M42" i="1"/>
  <c r="O6" i="1"/>
  <c r="BR6" i="1"/>
  <c r="M94" i="1"/>
  <c r="M74" i="1"/>
  <c r="M30" i="1"/>
  <c r="O8" i="1"/>
  <c r="DX8" i="1"/>
  <c r="BF8" i="1"/>
  <c r="O54" i="1"/>
  <c r="DY54" i="1"/>
  <c r="M15" i="1"/>
  <c r="O22" i="1"/>
  <c r="O7" i="1"/>
  <c r="FW7" i="1"/>
  <c r="M52" i="1"/>
  <c r="G116" i="11"/>
  <c r="G118" i="11"/>
  <c r="G177" i="11"/>
  <c r="G169" i="11"/>
  <c r="L55" i="1"/>
  <c r="G141" i="11"/>
  <c r="O55" i="1"/>
  <c r="ED55" i="1"/>
  <c r="AG50" i="1"/>
  <c r="DX43" i="1"/>
  <c r="DX57" i="1"/>
  <c r="DY44" i="1"/>
  <c r="EC56" i="1"/>
  <c r="DS40" i="1"/>
  <c r="EL68" i="1"/>
  <c r="DS19" i="1"/>
  <c r="EB41" i="1"/>
  <c r="EA72" i="1"/>
  <c r="FV37" i="1"/>
  <c r="EC42" i="1"/>
  <c r="DY58" i="1"/>
  <c r="DS54" i="1"/>
  <c r="EB55" i="1"/>
  <c r="GT4" i="1"/>
  <c r="GT26" i="1"/>
  <c r="I106" i="1"/>
  <c r="L91" i="1"/>
  <c r="M75" i="1"/>
  <c r="GR6" i="1"/>
  <c r="AG6" i="1"/>
  <c r="EF95" i="1"/>
  <c r="EF93" i="1"/>
  <c r="EF91" i="1"/>
  <c r="EF89" i="1"/>
  <c r="EF87" i="1"/>
  <c r="EF85" i="1"/>
  <c r="EF83" i="1"/>
  <c r="EF81" i="1"/>
  <c r="EF79" i="1"/>
  <c r="EF77" i="1"/>
  <c r="EF75" i="1"/>
  <c r="EF73" i="1"/>
  <c r="EF71" i="1"/>
  <c r="EF69" i="1"/>
  <c r="EF67" i="1"/>
  <c r="EF65" i="1"/>
  <c r="EF63" i="1"/>
  <c r="EF61" i="1"/>
  <c r="EF59" i="1"/>
  <c r="EF57" i="1"/>
  <c r="EF55" i="1"/>
  <c r="EF53" i="1"/>
  <c r="EF51" i="1"/>
  <c r="EF49" i="1"/>
  <c r="EF47" i="1"/>
  <c r="EF45" i="1"/>
  <c r="EF43" i="1"/>
  <c r="EF41" i="1"/>
  <c r="EF39" i="1"/>
  <c r="EF37" i="1"/>
  <c r="EF35" i="1"/>
  <c r="EF33" i="1"/>
  <c r="EF31" i="1"/>
  <c r="EF29" i="1"/>
  <c r="EF25" i="1"/>
  <c r="EF23" i="1"/>
  <c r="EF21" i="1"/>
  <c r="EF19" i="1"/>
  <c r="EF17" i="1"/>
  <c r="EF15" i="1"/>
  <c r="EF13" i="1"/>
  <c r="EF11" i="1"/>
  <c r="EF9" i="1"/>
  <c r="EF7" i="1"/>
  <c r="AG62" i="1"/>
  <c r="N7" i="1"/>
  <c r="BF7" i="1"/>
  <c r="EF6" i="1"/>
  <c r="EF10" i="1"/>
  <c r="EF12" i="1"/>
  <c r="EF14" i="1"/>
  <c r="EF16" i="1"/>
  <c r="EF18" i="1"/>
  <c r="EF20" i="1"/>
  <c r="EF22" i="1"/>
  <c r="EF26" i="1"/>
  <c r="EF27" i="1"/>
  <c r="EF28" i="1"/>
  <c r="EF30" i="1"/>
  <c r="EF32" i="1"/>
  <c r="EF34" i="1"/>
  <c r="EF36" i="1"/>
  <c r="EF38" i="1"/>
  <c r="EF40" i="1"/>
  <c r="EF42" i="1"/>
  <c r="EF44" i="1"/>
  <c r="EF46" i="1"/>
  <c r="EF48" i="1"/>
  <c r="EF50" i="1"/>
  <c r="EF52" i="1"/>
  <c r="EF54" i="1"/>
  <c r="EF56" i="1"/>
  <c r="EF58" i="1"/>
  <c r="EF60" i="1"/>
  <c r="EF62" i="1"/>
  <c r="EF64" i="1"/>
  <c r="EF66" i="1"/>
  <c r="EF68" i="1"/>
  <c r="EF70" i="1"/>
  <c r="EF72" i="1"/>
  <c r="EF74" i="1"/>
  <c r="EF76" i="1"/>
  <c r="EF78" i="1"/>
  <c r="EF80" i="1"/>
  <c r="EF82" i="1"/>
  <c r="EF84" i="1"/>
  <c r="EF86" i="1"/>
  <c r="EF88" i="1"/>
  <c r="EF90" i="1"/>
  <c r="EF92" i="1"/>
  <c r="EF94" i="1"/>
  <c r="CS68" i="1"/>
  <c r="BA72" i="1"/>
  <c r="GI61" i="1"/>
  <c r="GI59" i="1"/>
  <c r="W69" i="1"/>
  <c r="GF72" i="1"/>
  <c r="F42" i="11"/>
  <c r="F44" i="11"/>
  <c r="GE7" i="1"/>
  <c r="AH6" i="1"/>
  <c r="DQ6" i="1"/>
  <c r="EE70" i="1"/>
  <c r="EM68" i="1"/>
  <c r="G179" i="11"/>
  <c r="L93" i="1"/>
  <c r="Z68" i="1"/>
  <c r="DH74" i="1"/>
  <c r="AD74" i="1"/>
  <c r="FF35" i="1"/>
  <c r="AG64" i="1"/>
  <c r="F51" i="11"/>
  <c r="F64" i="11"/>
  <c r="F46" i="11"/>
  <c r="F49" i="11"/>
  <c r="F52" i="11"/>
  <c r="F54" i="11"/>
  <c r="F58" i="11"/>
  <c r="F67" i="11"/>
  <c r="F75" i="11"/>
  <c r="F78" i="11"/>
  <c r="F80" i="11"/>
  <c r="F82" i="11"/>
  <c r="F84" i="11"/>
  <c r="F86" i="11"/>
  <c r="F10" i="11"/>
  <c r="E116" i="1"/>
  <c r="E122" i="1"/>
  <c r="F20" i="11"/>
  <c r="GQ10" i="1"/>
  <c r="AC21" i="1"/>
  <c r="BF15" i="1"/>
  <c r="DB55" i="1"/>
  <c r="BF55" i="1"/>
  <c r="AC55" i="1"/>
  <c r="AV71" i="1"/>
  <c r="GA71" i="1"/>
  <c r="L32" i="1"/>
  <c r="AE14" i="1"/>
  <c r="L60" i="1"/>
  <c r="M72" i="1"/>
  <c r="M73" i="1"/>
  <c r="O73" i="1"/>
  <c r="O62" i="1"/>
  <c r="DI62" i="1"/>
  <c r="M28" i="1"/>
  <c r="M128" i="1"/>
  <c r="L94" i="1"/>
  <c r="DX94" i="1"/>
  <c r="BD14" i="1"/>
  <c r="AH71" i="1"/>
  <c r="DQ71" i="1"/>
  <c r="AK72" i="1"/>
  <c r="EB72" i="1"/>
  <c r="EG9" i="1"/>
  <c r="EL8" i="1"/>
  <c r="AC31" i="1"/>
  <c r="DB31" i="1"/>
  <c r="BF31" i="1"/>
  <c r="FM30" i="1"/>
  <c r="AU29" i="1"/>
  <c r="FY29" i="1"/>
  <c r="AF28" i="1"/>
  <c r="DO28" i="1"/>
  <c r="AC26" i="1"/>
  <c r="BD26" i="1"/>
  <c r="DA26" i="1"/>
  <c r="CP25" i="1"/>
  <c r="X25" i="1"/>
  <c r="BF24" i="1"/>
  <c r="AC24" i="1"/>
  <c r="DB24" i="1"/>
  <c r="FU24" i="1"/>
  <c r="L22" i="1"/>
  <c r="DB22" i="1"/>
  <c r="BF22" i="1"/>
  <c r="AC22" i="1"/>
  <c r="DB21" i="1"/>
  <c r="BF21" i="1"/>
  <c r="DA20" i="1"/>
  <c r="BD20" i="1"/>
  <c r="FN20" i="1"/>
  <c r="EG18" i="1"/>
  <c r="BF18" i="1"/>
  <c r="AC18" i="1"/>
  <c r="DB18" i="1"/>
  <c r="EL16" i="1"/>
  <c r="DB15" i="1"/>
  <c r="AC15" i="1"/>
  <c r="FK15" i="1"/>
  <c r="DA14" i="1"/>
  <c r="BF14" i="1"/>
  <c r="DB14" i="1"/>
  <c r="AC14" i="1"/>
  <c r="EG13" i="1"/>
  <c r="L13" i="1"/>
  <c r="GI11" i="1"/>
  <c r="EL10" i="1"/>
  <c r="DB7" i="1"/>
  <c r="F62" i="11"/>
  <c r="F47" i="11"/>
  <c r="F40" i="11"/>
  <c r="F32" i="11"/>
  <c r="G7" i="11"/>
  <c r="G45" i="11"/>
  <c r="G55" i="11"/>
  <c r="G2" i="11"/>
  <c r="G4" i="11"/>
  <c r="G17" i="11"/>
  <c r="F113" i="1"/>
  <c r="G21" i="11"/>
  <c r="F119" i="1"/>
  <c r="M71" i="1"/>
  <c r="P71" i="1"/>
  <c r="F115" i="1"/>
  <c r="M43" i="1"/>
  <c r="G71" i="11"/>
  <c r="L69" i="1"/>
  <c r="L65" i="1"/>
  <c r="AA65" i="1"/>
  <c r="G73" i="11"/>
  <c r="M39" i="1"/>
  <c r="G31" i="11"/>
  <c r="R13" i="1"/>
  <c r="L63" i="1"/>
  <c r="M93" i="1"/>
  <c r="F121" i="1"/>
  <c r="G89" i="11"/>
  <c r="M85" i="1"/>
  <c r="F117" i="1"/>
  <c r="G59" i="11"/>
  <c r="G61" i="11"/>
  <c r="M79" i="1"/>
  <c r="G33" i="11"/>
  <c r="F38" i="11"/>
  <c r="F43" i="11"/>
  <c r="F60" i="11"/>
  <c r="F71" i="11"/>
  <c r="F21" i="11"/>
  <c r="E108" i="1"/>
  <c r="F13" i="11"/>
  <c r="F30" i="11"/>
  <c r="F11" i="11"/>
  <c r="F16" i="11"/>
  <c r="F19" i="11"/>
  <c r="G111" i="11"/>
  <c r="DB13" i="1"/>
  <c r="BF13" i="1"/>
  <c r="EL12" i="1"/>
  <c r="EG10" i="1"/>
  <c r="FF9" i="1"/>
  <c r="R9" i="1"/>
  <c r="N9" i="1"/>
  <c r="DB9" i="1"/>
  <c r="BF9" i="1"/>
  <c r="DB8" i="1"/>
  <c r="FF8" i="1"/>
  <c r="EL7" i="1"/>
  <c r="N13" i="1"/>
  <c r="BD13" i="1"/>
  <c r="R23" i="1"/>
  <c r="S23" i="1"/>
  <c r="N23" i="1"/>
  <c r="BD23" i="1"/>
  <c r="BD75" i="1"/>
  <c r="BF30" i="1"/>
  <c r="DB30" i="1"/>
  <c r="AC30" i="1"/>
  <c r="DB29" i="1"/>
  <c r="BF29" i="1"/>
  <c r="AC29" i="1"/>
  <c r="BF28" i="1"/>
  <c r="DB28" i="1"/>
  <c r="AC28" i="1"/>
  <c r="ED25" i="1"/>
  <c r="EG22" i="1"/>
  <c r="AC17" i="1"/>
  <c r="BF17" i="1"/>
  <c r="DB17" i="1"/>
  <c r="FM17" i="1"/>
  <c r="BF16" i="1"/>
  <c r="DB16" i="1"/>
  <c r="W12" i="1"/>
  <c r="CN12" i="1"/>
  <c r="AG12" i="1"/>
  <c r="BF12" i="1"/>
  <c r="DB12" i="1"/>
  <c r="BF10" i="1"/>
  <c r="DB10" i="1"/>
  <c r="W8" i="1"/>
  <c r="CN8" i="1"/>
  <c r="DH31" i="1"/>
  <c r="AC27" i="1"/>
  <c r="DB27" i="1"/>
  <c r="BF27" i="1"/>
  <c r="BF25" i="1"/>
  <c r="AC25" i="1"/>
  <c r="DB25" i="1"/>
  <c r="AC23" i="1"/>
  <c r="DA23" i="1"/>
  <c r="FK21" i="1"/>
  <c r="DA13" i="1"/>
  <c r="FB11" i="1"/>
  <c r="ED56" i="1"/>
  <c r="DY56" i="1"/>
  <c r="AI54" i="1"/>
  <c r="DZ57" i="1"/>
  <c r="DC44" i="1"/>
  <c r="DY22" i="1"/>
  <c r="DC16" i="1"/>
  <c r="DX45" i="1"/>
  <c r="EC45" i="1"/>
  <c r="DZ15" i="1"/>
  <c r="DN15" i="1"/>
  <c r="W72" i="1"/>
  <c r="DA75" i="1"/>
  <c r="AC75" i="1"/>
  <c r="G136" i="11"/>
  <c r="L50" i="1"/>
  <c r="GT67" i="1"/>
  <c r="HG10" i="1"/>
  <c r="M50" i="1"/>
  <c r="DQ70" i="1"/>
  <c r="M29" i="1"/>
  <c r="DW29" i="1"/>
  <c r="BF58" i="1"/>
  <c r="DT53" i="1"/>
  <c r="AI53" i="1"/>
  <c r="CP68" i="1"/>
  <c r="FW40" i="1"/>
  <c r="AL69" i="1"/>
  <c r="EE69" i="1"/>
  <c r="FW65" i="1"/>
  <c r="EG47" i="1"/>
  <c r="EG46" i="1"/>
  <c r="EB24" i="1"/>
  <c r="AK24" i="1"/>
  <c r="L47" i="1"/>
  <c r="BR50" i="1"/>
  <c r="GS50" i="1"/>
  <c r="DB58" i="1"/>
  <c r="BH59" i="1"/>
  <c r="AA59" i="1"/>
  <c r="BH61" i="1"/>
  <c r="AH70" i="1"/>
  <c r="EB71" i="1"/>
  <c r="AA61" i="1"/>
  <c r="P39" i="1"/>
  <c r="FR39" i="1"/>
  <c r="BF65" i="1"/>
  <c r="AC65" i="1"/>
  <c r="DB65" i="1"/>
  <c r="FM43" i="1"/>
  <c r="FB49" i="1"/>
  <c r="EL48" i="1"/>
  <c r="FR60" i="1"/>
  <c r="EG59" i="1"/>
  <c r="EN52" i="1"/>
  <c r="GA70" i="1"/>
  <c r="AV70" i="1"/>
  <c r="DX51" i="1"/>
  <c r="FB34" i="1"/>
  <c r="EP56" i="1"/>
  <c r="AI44" i="1"/>
  <c r="DT44" i="1"/>
  <c r="FK35" i="1"/>
  <c r="FY69" i="1"/>
  <c r="AU69" i="1"/>
  <c r="BA71" i="1"/>
  <c r="GF71" i="1"/>
  <c r="AH19" i="1"/>
  <c r="DQ19" i="1"/>
  <c r="FY41" i="1"/>
  <c r="AU41" i="1"/>
  <c r="BH8" i="1"/>
  <c r="BH65" i="1"/>
  <c r="BH84" i="1"/>
  <c r="BH85" i="1"/>
  <c r="BH86" i="1"/>
  <c r="BH87" i="1"/>
  <c r="BH88" i="1"/>
  <c r="BH89" i="1"/>
  <c r="BH90" i="1"/>
  <c r="BH91" i="1"/>
  <c r="BH93" i="1"/>
  <c r="BH94" i="1"/>
  <c r="BH95" i="1"/>
  <c r="EL67" i="1"/>
  <c r="EW68" i="1"/>
  <c r="BB72" i="1"/>
  <c r="GG72" i="1"/>
  <c r="ES33" i="1"/>
  <c r="ES88" i="1"/>
  <c r="ES89" i="1"/>
  <c r="ES91" i="1"/>
  <c r="ES92" i="1"/>
  <c r="ES93" i="1"/>
  <c r="ES94" i="1"/>
  <c r="ES95" i="1"/>
  <c r="AC64" i="1"/>
  <c r="BF64" i="1"/>
  <c r="DB64" i="1"/>
  <c r="AC58" i="1"/>
  <c r="DC58" i="1"/>
  <c r="FM36" i="1"/>
  <c r="L59" i="1"/>
  <c r="DA47" i="1"/>
  <c r="BR62" i="1"/>
  <c r="GS62" i="1"/>
  <c r="DB54" i="1"/>
  <c r="EL75" i="1"/>
  <c r="G58" i="11"/>
  <c r="DD14" i="1"/>
  <c r="EG64" i="1"/>
  <c r="BF54" i="1"/>
  <c r="F169" i="11"/>
  <c r="F165" i="11"/>
  <c r="F108" i="11"/>
  <c r="F127" i="11"/>
  <c r="F9" i="11"/>
  <c r="F22" i="11"/>
  <c r="F36" i="11"/>
  <c r="F31" i="11"/>
  <c r="F34" i="11"/>
  <c r="F37" i="11"/>
  <c r="F59" i="11"/>
  <c r="F25" i="11"/>
  <c r="F27" i="11"/>
  <c r="F17" i="11"/>
  <c r="EF5" i="1"/>
  <c r="A85" i="12"/>
  <c r="AC16" i="1"/>
  <c r="DT16" i="1"/>
  <c r="AI16" i="1"/>
  <c r="BG15" i="1"/>
  <c r="AF15" i="1"/>
  <c r="L14" i="1"/>
  <c r="P13" i="1"/>
  <c r="DN12" i="1"/>
  <c r="BG12" i="1"/>
  <c r="AF12" i="1"/>
  <c r="EG11" i="1"/>
  <c r="S11" i="1"/>
  <c r="L11" i="1"/>
  <c r="DX10" i="1"/>
  <c r="AF10" i="1"/>
  <c r="BG10" i="1"/>
  <c r="DN10" i="1"/>
  <c r="FK9" i="1"/>
  <c r="DN9" i="1"/>
  <c r="AF9" i="1"/>
  <c r="BG9" i="1"/>
  <c r="BG8" i="1"/>
  <c r="AF8" i="1"/>
  <c r="DN8" i="1"/>
  <c r="EG7" i="1"/>
  <c r="BG6" i="1"/>
  <c r="DN6" i="1"/>
  <c r="AF6" i="1"/>
  <c r="EG14" i="1"/>
  <c r="EL13" i="1"/>
  <c r="F35" i="11"/>
  <c r="F53" i="11"/>
  <c r="F14" i="11"/>
  <c r="M26" i="1"/>
  <c r="BI5" i="1"/>
  <c r="BJ5" i="1"/>
  <c r="A6" i="4"/>
  <c r="F26" i="11"/>
  <c r="F68" i="11"/>
  <c r="B60" i="3"/>
  <c r="B15" i="3"/>
  <c r="B18" i="3"/>
  <c r="E18" i="3"/>
  <c r="E64" i="3"/>
  <c r="F65" i="11"/>
  <c r="FA5" i="1"/>
  <c r="A133" i="12"/>
  <c r="FW5" i="1"/>
  <c r="A179" i="12"/>
  <c r="F109" i="1"/>
  <c r="G12" i="11"/>
  <c r="G28" i="11"/>
  <c r="G53" i="11"/>
  <c r="G60" i="11"/>
  <c r="G76" i="11"/>
  <c r="G85" i="11"/>
  <c r="G87" i="11"/>
  <c r="F8" i="11"/>
  <c r="E112" i="1"/>
  <c r="E110" i="1"/>
  <c r="F6" i="11"/>
  <c r="F91" i="11"/>
  <c r="F85" i="11"/>
  <c r="F81" i="11"/>
  <c r="F77" i="11"/>
  <c r="G13" i="11"/>
  <c r="G19" i="11"/>
  <c r="G24" i="11"/>
  <c r="G29" i="11"/>
  <c r="G49" i="11"/>
  <c r="G52" i="11"/>
  <c r="G65" i="11"/>
  <c r="G68" i="11"/>
  <c r="G77" i="11"/>
  <c r="G84" i="11"/>
  <c r="L61" i="1"/>
  <c r="BI51" i="1"/>
  <c r="BI73" i="1"/>
  <c r="F33" i="11"/>
  <c r="H72" i="11"/>
  <c r="H162" i="11"/>
  <c r="H70" i="11"/>
  <c r="H160" i="11"/>
  <c r="AL56" i="1"/>
  <c r="DT54" i="1"/>
  <c r="CN72" i="1"/>
  <c r="B161" i="11"/>
  <c r="DC60" i="1"/>
  <c r="EL63" i="1"/>
  <c r="AL45" i="1"/>
  <c r="F39" i="11"/>
  <c r="GI65" i="1"/>
  <c r="GS94" i="1"/>
  <c r="GS95" i="1"/>
  <c r="GS93" i="1"/>
  <c r="GS92" i="1"/>
  <c r="GS91" i="1"/>
  <c r="GS89" i="1"/>
  <c r="GS88" i="1"/>
  <c r="GS86" i="1"/>
  <c r="GS85" i="1"/>
  <c r="F73" i="11"/>
  <c r="CT5" i="1"/>
  <c r="A27" i="12"/>
  <c r="CT95" i="1"/>
  <c r="CT94" i="1"/>
  <c r="CT91" i="1"/>
  <c r="CT92" i="1"/>
  <c r="CT90" i="1"/>
  <c r="CT88" i="1"/>
  <c r="CT86" i="1"/>
  <c r="CT84" i="1"/>
  <c r="CX5" i="1"/>
  <c r="A31" i="12"/>
  <c r="CX94" i="1"/>
  <c r="CX91" i="1"/>
  <c r="CX95" i="1"/>
  <c r="CX93" i="1"/>
  <c r="CX88" i="1"/>
  <c r="CX87" i="1"/>
  <c r="CX85" i="1"/>
  <c r="CX84" i="1"/>
  <c r="CZ5" i="1"/>
  <c r="A33" i="12"/>
  <c r="CZ95" i="1"/>
  <c r="CZ92" i="1"/>
  <c r="CZ90" i="1"/>
  <c r="CZ88" i="1"/>
  <c r="CZ87" i="1"/>
  <c r="CZ86" i="1"/>
  <c r="CZ84" i="1"/>
  <c r="DB5" i="1"/>
  <c r="A37" i="12"/>
  <c r="DB95" i="1"/>
  <c r="DB94" i="1"/>
  <c r="DB91" i="1"/>
  <c r="DB92" i="1"/>
  <c r="DB90" i="1"/>
  <c r="DB89" i="1"/>
  <c r="DB85" i="1"/>
  <c r="DB84" i="1"/>
  <c r="DD5" i="1"/>
  <c r="A45" i="12"/>
  <c r="DD95" i="1"/>
  <c r="DD94" i="1"/>
  <c r="DD91" i="1"/>
  <c r="DD93" i="1"/>
  <c r="DD89" i="1"/>
  <c r="DD87" i="1"/>
  <c r="DD83" i="1"/>
  <c r="DH5" i="1"/>
  <c r="DH95" i="1"/>
  <c r="DH94" i="1"/>
  <c r="DH93" i="1"/>
  <c r="DH91" i="1"/>
  <c r="DH92" i="1"/>
  <c r="DH89" i="1"/>
  <c r="DH86" i="1"/>
  <c r="DH85" i="1"/>
  <c r="DH84" i="1"/>
  <c r="DM95" i="1"/>
  <c r="DM93" i="1"/>
  <c r="DM94" i="1"/>
  <c r="DM92" i="1"/>
  <c r="DM88" i="1"/>
  <c r="DM87" i="1"/>
  <c r="DM86" i="1"/>
  <c r="DM85" i="1"/>
  <c r="DO5" i="1"/>
  <c r="A58" i="12"/>
  <c r="DO95" i="1"/>
  <c r="DO93" i="1"/>
  <c r="DO92" i="1"/>
  <c r="DO89" i="1"/>
  <c r="DO88" i="1"/>
  <c r="DO87" i="1"/>
  <c r="DO86" i="1"/>
  <c r="DO85" i="1"/>
  <c r="DO83" i="1"/>
  <c r="DQ92" i="1"/>
  <c r="DQ5" i="1"/>
  <c r="A63" i="12"/>
  <c r="DQ95" i="1"/>
  <c r="DQ93" i="1"/>
  <c r="DQ91" i="1"/>
  <c r="DQ89" i="1"/>
  <c r="DQ88" i="1"/>
  <c r="DQ85" i="1"/>
  <c r="DQ83" i="1"/>
  <c r="DS5" i="1"/>
  <c r="A65" i="12"/>
  <c r="DS95" i="1"/>
  <c r="DS92" i="1"/>
  <c r="DS91" i="1"/>
  <c r="DS94" i="1"/>
  <c r="DS93" i="1"/>
  <c r="DS90" i="1"/>
  <c r="DS89" i="1"/>
  <c r="DS88" i="1"/>
  <c r="DS86" i="1"/>
  <c r="DS83" i="1"/>
  <c r="DU95" i="1"/>
  <c r="DU94" i="1"/>
  <c r="DU91" i="1"/>
  <c r="DU90" i="1"/>
  <c r="DU93" i="1"/>
  <c r="DU85" i="1"/>
  <c r="DY15" i="1"/>
  <c r="DY93" i="1"/>
  <c r="DY92" i="1"/>
  <c r="DY91" i="1"/>
  <c r="DY5" i="1"/>
  <c r="A75" i="12"/>
  <c r="DY90" i="1"/>
  <c r="EA5" i="1"/>
  <c r="A77" i="12"/>
  <c r="EA95" i="1"/>
  <c r="EA92" i="1"/>
  <c r="EA91" i="1"/>
  <c r="EA94" i="1"/>
  <c r="EA87" i="1"/>
  <c r="EA86" i="1"/>
  <c r="EA85" i="1"/>
  <c r="EA84" i="1"/>
  <c r="EC93" i="1"/>
  <c r="EC92" i="1"/>
  <c r="EC95" i="1"/>
  <c r="EC94" i="1"/>
  <c r="EC91" i="1"/>
  <c r="EC90" i="1"/>
  <c r="EC89" i="1"/>
  <c r="EC88" i="1"/>
  <c r="EC87" i="1"/>
  <c r="EC86" i="1"/>
  <c r="EC84" i="1"/>
  <c r="EE5" i="1"/>
  <c r="A84" i="12"/>
  <c r="EE94" i="1"/>
  <c r="EE91" i="1"/>
  <c r="EE95" i="1"/>
  <c r="EE92" i="1"/>
  <c r="EE89" i="1"/>
  <c r="EE85" i="1"/>
  <c r="EE84" i="1"/>
  <c r="EG94" i="1"/>
  <c r="EG93" i="1"/>
  <c r="EG5" i="1"/>
  <c r="A95" i="12"/>
  <c r="EG95" i="1"/>
  <c r="EG90" i="1"/>
  <c r="EG85" i="1"/>
  <c r="EG84" i="1"/>
  <c r="EJ5" i="1"/>
  <c r="A101" i="12"/>
  <c r="EJ95" i="1"/>
  <c r="EJ92" i="1"/>
  <c r="EJ91" i="1"/>
  <c r="EJ88" i="1"/>
  <c r="EJ87" i="1"/>
  <c r="EJ85" i="1"/>
  <c r="EJ84" i="1"/>
  <c r="EL95" i="1"/>
  <c r="EL94" i="1"/>
  <c r="EL92" i="1"/>
  <c r="EL93" i="1"/>
  <c r="EL89" i="1"/>
  <c r="EL86" i="1"/>
  <c r="EL85" i="1"/>
  <c r="EL84" i="1"/>
  <c r="EN5" i="1"/>
  <c r="A113" i="12"/>
  <c r="EN94" i="1"/>
  <c r="EN93" i="1"/>
  <c r="EN92" i="1"/>
  <c r="EN90" i="1"/>
  <c r="EN86" i="1"/>
  <c r="EP94" i="1"/>
  <c r="EP91" i="1"/>
  <c r="EP5" i="1"/>
  <c r="A116" i="12"/>
  <c r="EP95" i="1"/>
  <c r="EP93" i="1"/>
  <c r="EP92" i="1"/>
  <c r="EP88" i="1"/>
  <c r="EP87" i="1"/>
  <c r="ES5" i="1"/>
  <c r="A120" i="12"/>
  <c r="EU95" i="1"/>
  <c r="EU94" i="1"/>
  <c r="EU93" i="1"/>
  <c r="EU90" i="1"/>
  <c r="EU89" i="1"/>
  <c r="EW5" i="1"/>
  <c r="A127" i="12"/>
  <c r="EW95" i="1"/>
  <c r="EW93" i="1"/>
  <c r="EW91" i="1"/>
  <c r="EW88" i="1"/>
  <c r="EW87" i="1"/>
  <c r="EW86" i="1"/>
  <c r="EW83" i="1"/>
  <c r="EY95" i="1"/>
  <c r="EY94" i="1"/>
  <c r="EY93" i="1"/>
  <c r="EY5" i="1"/>
  <c r="A129" i="12"/>
  <c r="EY91" i="1"/>
  <c r="EY89" i="1"/>
  <c r="EY88" i="1"/>
  <c r="EY86" i="1"/>
  <c r="FC5" i="1"/>
  <c r="A136" i="12"/>
  <c r="FC92" i="1"/>
  <c r="FC95" i="1"/>
  <c r="FC85" i="1"/>
  <c r="FC84" i="1"/>
  <c r="FE5" i="1"/>
  <c r="A140" i="12"/>
  <c r="FE95" i="1"/>
  <c r="FE93" i="1"/>
  <c r="FE94" i="1"/>
  <c r="FE91" i="1"/>
  <c r="FE90" i="1"/>
  <c r="FE89" i="1"/>
  <c r="FE88" i="1"/>
  <c r="FE85" i="1"/>
  <c r="FE83" i="1"/>
  <c r="FG5" i="1"/>
  <c r="A144" i="12"/>
  <c r="FG94" i="1"/>
  <c r="FG91" i="1"/>
  <c r="FG90" i="1"/>
  <c r="FG88" i="1"/>
  <c r="FG87" i="1"/>
  <c r="FG85" i="1"/>
  <c r="FG83" i="1"/>
  <c r="FI5" i="1"/>
  <c r="A148" i="12"/>
  <c r="FI94" i="1"/>
  <c r="FI92" i="1"/>
  <c r="FI93" i="1"/>
  <c r="FI85" i="1"/>
  <c r="FK5" i="1"/>
  <c r="A152" i="12"/>
  <c r="FK95" i="1"/>
  <c r="FK93" i="1"/>
  <c r="FK92" i="1"/>
  <c r="FK94" i="1"/>
  <c r="FK91" i="1"/>
  <c r="FK90" i="1"/>
  <c r="FK89" i="1"/>
  <c r="FK88" i="1"/>
  <c r="FK87" i="1"/>
  <c r="FK86" i="1"/>
  <c r="FN5" i="1"/>
  <c r="A157" i="12"/>
  <c r="FN91" i="1"/>
  <c r="FN92" i="1"/>
  <c r="FN83" i="1"/>
  <c r="FP95" i="1"/>
  <c r="FP92" i="1"/>
  <c r="FP91" i="1"/>
  <c r="FP5" i="1"/>
  <c r="A161" i="12"/>
  <c r="FP94" i="1"/>
  <c r="FP90" i="1"/>
  <c r="FP86" i="1"/>
  <c r="FR5" i="1"/>
  <c r="A165" i="12"/>
  <c r="FR95" i="1"/>
  <c r="FR94" i="1"/>
  <c r="FR92" i="1"/>
  <c r="FR91" i="1"/>
  <c r="FR89" i="1"/>
  <c r="FR84" i="1"/>
  <c r="FT5" i="1"/>
  <c r="A170" i="12"/>
  <c r="FT95" i="1"/>
  <c r="FT93" i="1"/>
  <c r="FT92" i="1"/>
  <c r="FT90" i="1"/>
  <c r="FT94" i="1"/>
  <c r="FT91" i="1"/>
  <c r="FT89" i="1"/>
  <c r="FT87" i="1"/>
  <c r="FT86" i="1"/>
  <c r="FT85" i="1"/>
  <c r="FT84" i="1"/>
  <c r="FV5" i="1"/>
  <c r="A174" i="12"/>
  <c r="FV93" i="1"/>
  <c r="FV92" i="1"/>
  <c r="FV95" i="1"/>
  <c r="FV94" i="1"/>
  <c r="FV90" i="1"/>
  <c r="FV89" i="1"/>
  <c r="FV88" i="1"/>
  <c r="FV87" i="1"/>
  <c r="FX95" i="1"/>
  <c r="FX93" i="1"/>
  <c r="FX92" i="1"/>
  <c r="FX91" i="1"/>
  <c r="FX90" i="1"/>
  <c r="FX88" i="1"/>
  <c r="FX87" i="1"/>
  <c r="FX85" i="1"/>
  <c r="FX84" i="1"/>
  <c r="FZ5" i="1"/>
  <c r="A184" i="12"/>
  <c r="FZ94" i="1"/>
  <c r="FZ92" i="1"/>
  <c r="FZ91" i="1"/>
  <c r="FZ95" i="1"/>
  <c r="FZ93" i="1"/>
  <c r="FZ89" i="1"/>
  <c r="FZ88" i="1"/>
  <c r="FZ86" i="1"/>
  <c r="FZ84" i="1"/>
  <c r="GB5" i="1"/>
  <c r="A191" i="12"/>
  <c r="GE93" i="1"/>
  <c r="GE95" i="1"/>
  <c r="GE90" i="1"/>
  <c r="GE89" i="1"/>
  <c r="GE86" i="1"/>
  <c r="GE85" i="1"/>
  <c r="GG5" i="1"/>
  <c r="GG94" i="1"/>
  <c r="GG91" i="1"/>
  <c r="GG92" i="1"/>
  <c r="GG85" i="1"/>
  <c r="GG84" i="1"/>
  <c r="GI95" i="1"/>
  <c r="GI93" i="1"/>
  <c r="GI92" i="1"/>
  <c r="GI91" i="1"/>
  <c r="GI5" i="1"/>
  <c r="GI86" i="1"/>
  <c r="GI85" i="1"/>
  <c r="GI84" i="1"/>
  <c r="GK5" i="1"/>
  <c r="GK95" i="1"/>
  <c r="GK93" i="1"/>
  <c r="GK92" i="1"/>
  <c r="GK91" i="1"/>
  <c r="GK90" i="1"/>
  <c r="GK88" i="1"/>
  <c r="GK87" i="1"/>
  <c r="GK86" i="1"/>
  <c r="GK84" i="1"/>
  <c r="GK83" i="1"/>
  <c r="GM5" i="1"/>
  <c r="GM95" i="1"/>
  <c r="GM94" i="1"/>
  <c r="GM93" i="1"/>
  <c r="GM91" i="1"/>
  <c r="GM90" i="1"/>
  <c r="GM88" i="1"/>
  <c r="GM87" i="1"/>
  <c r="GM86" i="1"/>
  <c r="GM84" i="1"/>
  <c r="GO94" i="1"/>
  <c r="GO93" i="1"/>
  <c r="GO91" i="1"/>
  <c r="GO90" i="1"/>
  <c r="GO88" i="1"/>
  <c r="GO86" i="1"/>
  <c r="GQ95" i="1"/>
  <c r="GQ93" i="1"/>
  <c r="GQ91" i="1"/>
  <c r="GQ94" i="1"/>
  <c r="GQ92" i="1"/>
  <c r="GQ90" i="1"/>
  <c r="GQ87" i="1"/>
  <c r="GQ86" i="1"/>
  <c r="GQ84" i="1"/>
  <c r="CL5" i="1"/>
  <c r="A11" i="12"/>
  <c r="CL95" i="1"/>
  <c r="CL94" i="1"/>
  <c r="CL93" i="1"/>
  <c r="CL92" i="1"/>
  <c r="CL91" i="1"/>
  <c r="CL85" i="1"/>
  <c r="EI5" i="1"/>
  <c r="A99" i="12"/>
  <c r="EI93" i="1"/>
  <c r="EI92" i="1"/>
  <c r="EI89" i="1"/>
  <c r="EI88" i="1"/>
  <c r="E6" i="4"/>
  <c r="BR95" i="1"/>
  <c r="BR94" i="1"/>
  <c r="BR93" i="1"/>
  <c r="BR92" i="1"/>
  <c r="BS5" i="1"/>
  <c r="BS95" i="1"/>
  <c r="BR89" i="1"/>
  <c r="BR86" i="1"/>
  <c r="BR84" i="1"/>
  <c r="BR83" i="1"/>
  <c r="M153" i="1"/>
  <c r="GT34" i="1"/>
  <c r="GT69" i="1"/>
  <c r="GT38" i="1"/>
  <c r="GT92" i="1"/>
  <c r="GT68" i="1"/>
  <c r="GT91" i="1"/>
  <c r="GT53" i="1"/>
  <c r="GT35" i="1"/>
  <c r="F3" i="11"/>
  <c r="E107" i="1"/>
  <c r="F56" i="11"/>
  <c r="F50" i="11"/>
  <c r="F61" i="11"/>
  <c r="CM5" i="1"/>
  <c r="A12" i="12"/>
  <c r="CM95" i="1"/>
  <c r="CM94" i="1"/>
  <c r="CM93" i="1"/>
  <c r="CM92" i="1"/>
  <c r="CM91" i="1"/>
  <c r="CO5" i="1"/>
  <c r="A16" i="12"/>
  <c r="CQ5" i="1"/>
  <c r="A18" i="12"/>
  <c r="CQ95" i="1"/>
  <c r="CQ94" i="1"/>
  <c r="CQ92" i="1"/>
  <c r="CY5" i="1"/>
  <c r="A32" i="12"/>
  <c r="CY94" i="1"/>
  <c r="CY93" i="1"/>
  <c r="CY92" i="1"/>
  <c r="DC5" i="1"/>
  <c r="A38" i="12"/>
  <c r="DC95" i="1"/>
  <c r="DC94" i="1"/>
  <c r="DC93" i="1"/>
  <c r="DC92" i="1"/>
  <c r="DC91" i="1"/>
  <c r="F107" i="1"/>
  <c r="M9" i="1"/>
  <c r="G5" i="11"/>
  <c r="G11" i="11"/>
  <c r="P19" i="1"/>
  <c r="G15" i="11"/>
  <c r="L23" i="1"/>
  <c r="M27" i="1"/>
  <c r="G23" i="11"/>
  <c r="G27" i="11"/>
  <c r="G35" i="11"/>
  <c r="G43" i="11"/>
  <c r="G47" i="11"/>
  <c r="G57" i="11"/>
  <c r="G75" i="11"/>
  <c r="G155" i="11"/>
  <c r="H106" i="1"/>
  <c r="F143" i="11"/>
  <c r="F135" i="11"/>
  <c r="F117" i="11"/>
  <c r="F114" i="11"/>
  <c r="F118" i="11"/>
  <c r="F112" i="11"/>
  <c r="H121" i="1"/>
  <c r="F99" i="11"/>
  <c r="H112" i="1"/>
  <c r="F98" i="11"/>
  <c r="F100" i="11"/>
  <c r="BI13" i="1"/>
  <c r="BI22" i="1"/>
  <c r="BI27" i="1"/>
  <c r="BI36" i="1"/>
  <c r="BI43" i="1"/>
  <c r="BI50" i="1"/>
  <c r="BI59" i="1"/>
  <c r="BI70" i="1"/>
  <c r="BI76" i="1"/>
  <c r="BI85" i="1"/>
  <c r="BI92" i="1"/>
  <c r="BI6" i="1"/>
  <c r="BI14" i="1"/>
  <c r="BI20" i="1"/>
  <c r="BI33" i="1"/>
  <c r="BI39" i="1"/>
  <c r="BI47" i="1"/>
  <c r="BI55" i="1"/>
  <c r="BI65" i="1"/>
  <c r="BI74" i="1"/>
  <c r="BI81" i="1"/>
  <c r="BI89" i="1"/>
  <c r="F157" i="11"/>
  <c r="L24" i="1"/>
  <c r="FY22" i="1"/>
  <c r="AU22" i="1"/>
  <c r="FB18" i="1"/>
  <c r="EG24" i="1"/>
  <c r="AD38" i="1"/>
  <c r="DH32" i="1"/>
  <c r="AD32" i="1"/>
  <c r="CT26" i="1"/>
  <c r="AA26" i="1"/>
  <c r="FK27" i="1"/>
  <c r="FM19" i="1"/>
  <c r="DN25" i="1"/>
  <c r="BG25" i="1"/>
  <c r="AF25" i="1"/>
  <c r="EG16" i="1"/>
  <c r="CP36" i="1"/>
  <c r="X36" i="1"/>
  <c r="P17" i="1"/>
  <c r="P20" i="1"/>
  <c r="DH11" i="1"/>
  <c r="EL30" i="1"/>
  <c r="FU21" i="1"/>
  <c r="Z33" i="1"/>
  <c r="CS33" i="1"/>
  <c r="AA23" i="1"/>
  <c r="CT23" i="1"/>
  <c r="AG29" i="1"/>
  <c r="DP29" i="1"/>
  <c r="EX35" i="1"/>
  <c r="FT20" i="1"/>
  <c r="AD31" i="1"/>
  <c r="EL34" i="1"/>
  <c r="AD76" i="1"/>
  <c r="F63" i="11"/>
  <c r="AI40" i="1"/>
  <c r="DT40" i="1"/>
  <c r="EG49" i="1"/>
  <c r="DQ74" i="1"/>
  <c r="AH74" i="1"/>
  <c r="AL42" i="1"/>
  <c r="ED42" i="1"/>
  <c r="EB75" i="1"/>
  <c r="AK75" i="1"/>
  <c r="DE76" i="1"/>
  <c r="FB51" i="1"/>
  <c r="DT47" i="1"/>
  <c r="AI47" i="1"/>
  <c r="M61" i="1"/>
  <c r="M161" i="1"/>
  <c r="BS87" i="1"/>
  <c r="BS66" i="1"/>
  <c r="BS55" i="1"/>
  <c r="BS43" i="1"/>
  <c r="BS32" i="1"/>
  <c r="O15" i="1"/>
  <c r="BS15" i="1"/>
  <c r="BS93" i="1"/>
  <c r="BS75" i="1"/>
  <c r="BS54" i="1"/>
  <c r="BS27" i="1"/>
  <c r="BS12" i="1"/>
  <c r="E17" i="3"/>
  <c r="E63" i="3"/>
  <c r="EL17" i="1"/>
  <c r="EG25" i="1"/>
  <c r="E13" i="3"/>
  <c r="E59" i="3"/>
  <c r="E12" i="3"/>
  <c r="E58" i="3"/>
  <c r="E9" i="3"/>
  <c r="E55" i="3"/>
  <c r="E14" i="3"/>
  <c r="E60" i="3"/>
  <c r="E6" i="3"/>
  <c r="E52" i="3"/>
  <c r="E8" i="3"/>
  <c r="E54" i="3"/>
  <c r="L28" i="1"/>
  <c r="J24" i="11"/>
  <c r="P28" i="1"/>
  <c r="EN28" i="1"/>
  <c r="F24" i="11"/>
  <c r="H71" i="11"/>
  <c r="B154" i="11"/>
  <c r="B143" i="11"/>
  <c r="B142" i="11"/>
  <c r="B138" i="11"/>
  <c r="B134" i="11"/>
  <c r="B130" i="11"/>
  <c r="B122" i="11"/>
  <c r="B118" i="11"/>
  <c r="B110" i="11"/>
  <c r="B106" i="11"/>
  <c r="B104" i="11"/>
  <c r="B102" i="11"/>
  <c r="B94" i="11"/>
  <c r="B159" i="11"/>
  <c r="B158" i="11"/>
  <c r="B155" i="11"/>
  <c r="B151" i="11"/>
  <c r="B148" i="11"/>
  <c r="B132" i="11"/>
  <c r="B127" i="11"/>
  <c r="B124" i="11"/>
  <c r="B112" i="11"/>
  <c r="B108" i="11"/>
  <c r="B103" i="11"/>
  <c r="J64" i="11"/>
  <c r="F131" i="11"/>
  <c r="F179" i="11"/>
  <c r="F178" i="11"/>
  <c r="F89" i="11"/>
  <c r="F88" i="11"/>
  <c r="F152" i="11"/>
  <c r="F168" i="11"/>
  <c r="F132" i="11"/>
  <c r="F141" i="11"/>
  <c r="F120" i="11"/>
  <c r="F175" i="11"/>
  <c r="F147" i="11"/>
  <c r="F109" i="11"/>
  <c r="F111" i="11"/>
  <c r="L27" i="1"/>
  <c r="L43" i="1"/>
  <c r="J67" i="11"/>
  <c r="AB71" i="1"/>
  <c r="CS71" i="1"/>
  <c r="L49" i="1"/>
  <c r="EP43" i="1"/>
  <c r="AL59" i="1"/>
  <c r="EC59" i="1"/>
  <c r="Z71" i="1"/>
  <c r="F146" i="11"/>
  <c r="K114" i="11"/>
  <c r="K49" i="11"/>
  <c r="GT88" i="1"/>
  <c r="GT42" i="1"/>
  <c r="GT64" i="1"/>
  <c r="GT47" i="1"/>
  <c r="GT82" i="1"/>
  <c r="GT28" i="1"/>
  <c r="GT83" i="1"/>
  <c r="GT37" i="1"/>
  <c r="GT81" i="1"/>
  <c r="F159" i="11"/>
  <c r="GT79" i="1"/>
  <c r="GT9" i="1"/>
  <c r="F155" i="11"/>
  <c r="L62" i="1"/>
  <c r="F154" i="11"/>
  <c r="GT93" i="1"/>
  <c r="GT12" i="1"/>
  <c r="GT41" i="1"/>
  <c r="GT30" i="1"/>
  <c r="F119" i="11"/>
  <c r="F125" i="11"/>
  <c r="H109" i="1"/>
  <c r="DT5" i="1"/>
  <c r="A68" i="12"/>
  <c r="DT95" i="1"/>
  <c r="DT93" i="1"/>
  <c r="DT92" i="1"/>
  <c r="DT90" i="1"/>
  <c r="DT89" i="1"/>
  <c r="DT87" i="1"/>
  <c r="DT85" i="1"/>
  <c r="DT84" i="1"/>
  <c r="DT83" i="1"/>
  <c r="EB5" i="1"/>
  <c r="A80" i="12"/>
  <c r="EB88" i="1"/>
  <c r="EB84" i="1"/>
  <c r="ED5" i="1"/>
  <c r="A83" i="12"/>
  <c r="ED95" i="1"/>
  <c r="ED92" i="1"/>
  <c r="ED91" i="1"/>
  <c r="ED90" i="1"/>
  <c r="ED87" i="1"/>
  <c r="ED85" i="1"/>
  <c r="EK5" i="1"/>
  <c r="A103" i="12"/>
  <c r="EM5" i="1"/>
  <c r="A108" i="12"/>
  <c r="EM94" i="1"/>
  <c r="EM93" i="1"/>
  <c r="EM91" i="1"/>
  <c r="EM90" i="1"/>
  <c r="EM88" i="1"/>
  <c r="EM87" i="1"/>
  <c r="EM86" i="1"/>
  <c r="EM84" i="1"/>
  <c r="EO5" i="1"/>
  <c r="A114" i="12"/>
  <c r="EO93" i="1"/>
  <c r="EO92" i="1"/>
  <c r="EO91" i="1"/>
  <c r="EO89" i="1"/>
  <c r="EO88" i="1"/>
  <c r="EO87" i="1"/>
  <c r="EO86" i="1"/>
  <c r="EO85" i="1"/>
  <c r="EO84" i="1"/>
  <c r="ER95" i="1"/>
  <c r="ER91" i="1"/>
  <c r="ER90" i="1"/>
  <c r="ER88" i="1"/>
  <c r="ER86" i="1"/>
  <c r="ER84" i="1"/>
  <c r="ET5" i="1"/>
  <c r="A121" i="12"/>
  <c r="ET95" i="1"/>
  <c r="ET92" i="1"/>
  <c r="ET89" i="1"/>
  <c r="ET88" i="1"/>
  <c r="FY5" i="1"/>
  <c r="A183" i="12"/>
  <c r="FY95" i="1"/>
  <c r="FY94" i="1"/>
  <c r="FY92" i="1"/>
  <c r="FY84" i="1"/>
  <c r="GA5" i="1"/>
  <c r="A188" i="12"/>
  <c r="GA95" i="1"/>
  <c r="GA94" i="1"/>
  <c r="GA93" i="1"/>
  <c r="GA92" i="1"/>
  <c r="GA90" i="1"/>
  <c r="GA86" i="1"/>
  <c r="GA85" i="1"/>
  <c r="GC94" i="1"/>
  <c r="GC93" i="1"/>
  <c r="GC92" i="1"/>
  <c r="GC91" i="1"/>
  <c r="GC88" i="1"/>
  <c r="GC86" i="1"/>
  <c r="GC84" i="1"/>
  <c r="GE5" i="1"/>
  <c r="A198" i="12"/>
  <c r="GE92" i="1"/>
  <c r="GE91" i="1"/>
  <c r="GE87" i="1"/>
  <c r="GG93" i="1"/>
  <c r="GG90" i="1"/>
  <c r="GG86" i="1"/>
  <c r="GI90" i="1"/>
  <c r="GI89" i="1"/>
  <c r="GI88" i="1"/>
  <c r="GI87" i="1"/>
  <c r="GO89" i="1"/>
  <c r="GO87" i="1"/>
  <c r="GQ89" i="1"/>
  <c r="GQ88" i="1"/>
  <c r="GQ85" i="1"/>
  <c r="CL90" i="1"/>
  <c r="CL89" i="1"/>
  <c r="CL86" i="1"/>
  <c r="EI91" i="1"/>
  <c r="EI90" i="1"/>
  <c r="EI87" i="1"/>
  <c r="EI85" i="1"/>
  <c r="F5" i="11"/>
  <c r="E109" i="1"/>
  <c r="E145" i="1"/>
  <c r="F41" i="11"/>
  <c r="CN5" i="1"/>
  <c r="A15" i="12"/>
  <c r="CN94" i="1"/>
  <c r="CN92" i="1"/>
  <c r="CN89" i="1"/>
  <c r="CN87" i="1"/>
  <c r="CN84" i="1"/>
  <c r="CQ91" i="1"/>
  <c r="CQ88" i="1"/>
  <c r="CQ87" i="1"/>
  <c r="CQ85" i="1"/>
  <c r="CS95" i="1"/>
  <c r="CS94" i="1"/>
  <c r="CS93" i="1"/>
  <c r="CS88" i="1"/>
  <c r="CS87" i="1"/>
  <c r="CS85" i="1"/>
  <c r="CU94" i="1"/>
  <c r="CU91" i="1"/>
  <c r="CY95" i="1"/>
  <c r="CY91" i="1"/>
  <c r="CY90" i="1"/>
  <c r="CY89" i="1"/>
  <c r="CY87" i="1"/>
  <c r="CY85" i="1"/>
  <c r="DA5" i="1"/>
  <c r="A36" i="12"/>
  <c r="DA94" i="1"/>
  <c r="DA93" i="1"/>
  <c r="DA91" i="1"/>
  <c r="DA88" i="1"/>
  <c r="DA87" i="1"/>
  <c r="DA86" i="1"/>
  <c r="DA85" i="1"/>
  <c r="DA84" i="1"/>
  <c r="DC90" i="1"/>
  <c r="DC89" i="1"/>
  <c r="DC88" i="1"/>
  <c r="DC87" i="1"/>
  <c r="DC86" i="1"/>
  <c r="DC83" i="1"/>
  <c r="DE95" i="1"/>
  <c r="DE94" i="1"/>
  <c r="DE93" i="1"/>
  <c r="DE91" i="1"/>
  <c r="DE90" i="1"/>
  <c r="DE88" i="1"/>
  <c r="DE87" i="1"/>
  <c r="DE85" i="1"/>
  <c r="DM5" i="1"/>
  <c r="A53" i="12"/>
  <c r="DM89" i="1"/>
  <c r="DO90" i="1"/>
  <c r="DO94" i="1"/>
  <c r="B58" i="12"/>
  <c r="DO84" i="1"/>
  <c r="DQ86" i="1"/>
  <c r="DQ84" i="1"/>
  <c r="DY84" i="1"/>
  <c r="DY86" i="1"/>
  <c r="DY94" i="1"/>
  <c r="EA93" i="1"/>
  <c r="EA89" i="1"/>
  <c r="EU5" i="1"/>
  <c r="A125" i="12"/>
  <c r="EU92" i="1"/>
  <c r="EU91" i="1"/>
  <c r="EU84" i="1"/>
  <c r="EW94" i="1"/>
  <c r="EW92" i="1"/>
  <c r="EW90" i="1"/>
  <c r="EW85" i="1"/>
  <c r="EY87" i="1"/>
  <c r="EY85" i="1"/>
  <c r="FC93" i="1"/>
  <c r="FC91" i="1"/>
  <c r="FC89" i="1"/>
  <c r="FC87" i="1"/>
  <c r="FC86" i="1"/>
  <c r="FE87" i="1"/>
  <c r="FE84" i="1"/>
  <c r="FG92" i="1"/>
  <c r="FG84" i="1"/>
  <c r="FI91" i="1"/>
  <c r="FI89" i="1"/>
  <c r="FI88" i="1"/>
  <c r="FI87" i="1"/>
  <c r="FI86" i="1"/>
  <c r="FI84" i="1"/>
  <c r="FM5" i="1"/>
  <c r="A156" i="12"/>
  <c r="FM95" i="1"/>
  <c r="FM94" i="1"/>
  <c r="FM91" i="1"/>
  <c r="FM89" i="1"/>
  <c r="FM88" i="1"/>
  <c r="FM87" i="1"/>
  <c r="FP93" i="1"/>
  <c r="FP89" i="1"/>
  <c r="FP87" i="1"/>
  <c r="FR90" i="1"/>
  <c r="FR88" i="1"/>
  <c r="FR85" i="1"/>
  <c r="FV91" i="1"/>
  <c r="FV84" i="1"/>
  <c r="FX89" i="1"/>
  <c r="FX86" i="1"/>
  <c r="ER39" i="1"/>
  <c r="ET39" i="1"/>
  <c r="EB40" i="1"/>
  <c r="EO46" i="1"/>
  <c r="EO48" i="1"/>
  <c r="EO51" i="1"/>
  <c r="EO56" i="1"/>
  <c r="EO57" i="1"/>
  <c r="EO58" i="1"/>
  <c r="EO59" i="1"/>
  <c r="EO61" i="1"/>
  <c r="EO62" i="1"/>
  <c r="EO63" i="1"/>
  <c r="EO65" i="1"/>
  <c r="EO68" i="1"/>
  <c r="EO69" i="1"/>
  <c r="EO71" i="1"/>
  <c r="EO76" i="1"/>
  <c r="EO77" i="1"/>
  <c r="EO81" i="1"/>
  <c r="EO82" i="1"/>
  <c r="EO83" i="1"/>
  <c r="GQ40" i="1"/>
  <c r="GA40" i="1"/>
  <c r="GA41" i="1"/>
  <c r="GA43" i="1"/>
  <c r="GA44" i="1"/>
  <c r="GA45" i="1"/>
  <c r="GA47" i="1"/>
  <c r="GA48" i="1"/>
  <c r="GA49" i="1"/>
  <c r="GA51" i="1"/>
  <c r="GA52" i="1"/>
  <c r="GA54" i="1"/>
  <c r="GA55" i="1"/>
  <c r="GA56" i="1"/>
  <c r="GA57" i="1"/>
  <c r="GA62" i="1"/>
  <c r="GA64" i="1"/>
  <c r="GA65" i="1"/>
  <c r="GA67" i="1"/>
  <c r="GA72" i="1"/>
  <c r="GA75" i="1"/>
  <c r="GA77" i="1"/>
  <c r="GA79" i="1"/>
  <c r="GA81" i="1"/>
  <c r="GA82" i="1"/>
  <c r="GA89" i="1"/>
  <c r="GI40" i="1"/>
  <c r="EM40" i="1"/>
  <c r="EM41" i="1"/>
  <c r="EM43" i="1"/>
  <c r="EM44" i="1"/>
  <c r="EM47" i="1"/>
  <c r="EM48" i="1"/>
  <c r="EM50" i="1"/>
  <c r="EM51" i="1"/>
  <c r="EM52" i="1"/>
  <c r="EM54" i="1"/>
  <c r="EM62" i="1"/>
  <c r="EM64" i="1"/>
  <c r="EM65" i="1"/>
  <c r="EM66" i="1"/>
  <c r="EM69" i="1"/>
  <c r="EM70" i="1"/>
  <c r="EM78" i="1"/>
  <c r="EM79" i="1"/>
  <c r="EM80" i="1"/>
  <c r="EM89" i="1"/>
  <c r="EM95" i="1"/>
  <c r="GK40" i="1"/>
  <c r="GC40" i="1"/>
  <c r="GC44" i="1"/>
  <c r="GC45" i="1"/>
  <c r="GC47" i="1"/>
  <c r="GC49" i="1"/>
  <c r="GC50" i="1"/>
  <c r="GC53" i="1"/>
  <c r="GC54" i="1"/>
  <c r="GC56" i="1"/>
  <c r="GC57" i="1"/>
  <c r="GC60" i="1"/>
  <c r="GC61" i="1"/>
  <c r="GC62" i="1"/>
  <c r="GC63" i="1"/>
  <c r="GC64" i="1"/>
  <c r="GC67" i="1"/>
  <c r="GC68" i="1"/>
  <c r="GC71" i="1"/>
  <c r="GC73" i="1"/>
  <c r="GC74" i="1"/>
  <c r="GC76" i="1"/>
  <c r="GC77" i="1"/>
  <c r="GC80" i="1"/>
  <c r="GC82" i="1"/>
  <c r="GC85" i="1"/>
  <c r="GC90" i="1"/>
  <c r="GC95" i="1"/>
  <c r="FY40" i="1"/>
  <c r="FY42" i="1"/>
  <c r="FY46" i="1"/>
  <c r="FY47" i="1"/>
  <c r="FY52" i="1"/>
  <c r="FY54" i="1"/>
  <c r="FY55" i="1"/>
  <c r="FY59" i="1"/>
  <c r="FY61" i="1"/>
  <c r="FY62" i="1"/>
  <c r="FY64" i="1"/>
  <c r="FY66" i="1"/>
  <c r="FY72" i="1"/>
  <c r="FY77" i="1"/>
  <c r="FY78" i="1"/>
  <c r="FY80" i="1"/>
  <c r="FY81" i="1"/>
  <c r="FY82" i="1"/>
  <c r="FY85" i="1"/>
  <c r="FY86" i="1"/>
  <c r="FY89" i="1"/>
  <c r="FY90" i="1"/>
  <c r="ED41" i="1"/>
  <c r="ED43" i="1"/>
  <c r="ED44" i="1"/>
  <c r="ED58" i="1"/>
  <c r="ED59" i="1"/>
  <c r="ED60" i="1"/>
  <c r="ED61" i="1"/>
  <c r="ED64" i="1"/>
  <c r="ED66" i="1"/>
  <c r="ED67" i="1"/>
  <c r="ED69" i="1"/>
  <c r="ED71" i="1"/>
  <c r="ED75" i="1"/>
  <c r="ED76" i="1"/>
  <c r="ED78" i="1"/>
  <c r="ED79" i="1"/>
  <c r="ED80" i="1"/>
  <c r="ED81" i="1"/>
  <c r="ED82" i="1"/>
  <c r="ED84" i="1"/>
  <c r="ED89" i="1"/>
  <c r="ED94" i="1"/>
  <c r="EI41" i="1"/>
  <c r="GE41" i="1"/>
  <c r="CL41" i="1"/>
  <c r="GM41" i="1"/>
  <c r="ET41" i="1"/>
  <c r="GI41" i="1"/>
  <c r="GK41" i="1"/>
  <c r="GI42" i="1"/>
  <c r="BR42" i="1"/>
  <c r="GM42" i="1"/>
  <c r="GK42" i="1"/>
  <c r="CL42" i="1"/>
  <c r="GG42" i="1"/>
  <c r="EB42" i="1"/>
  <c r="ET42" i="1"/>
  <c r="GQ42" i="1"/>
  <c r="GE42" i="1"/>
  <c r="EI42" i="1"/>
  <c r="EB43" i="1"/>
  <c r="DT43" i="1"/>
  <c r="GO43" i="1"/>
  <c r="GK43" i="1"/>
  <c r="ET43" i="1"/>
  <c r="GE43" i="1"/>
  <c r="EI43" i="1"/>
  <c r="GM43" i="1"/>
  <c r="GI43" i="1"/>
  <c r="GQ43" i="1"/>
  <c r="GG43" i="1"/>
  <c r="GI44" i="1"/>
  <c r="GK44" i="1"/>
  <c r="CL44" i="1"/>
  <c r="EI44" i="1"/>
  <c r="GO44" i="1"/>
  <c r="GK45" i="1"/>
  <c r="GE45" i="1"/>
  <c r="CL45" i="1"/>
  <c r="GI45" i="1"/>
  <c r="GQ45" i="1"/>
  <c r="GG45" i="1"/>
  <c r="GO45" i="1"/>
  <c r="EB46" i="1"/>
  <c r="ET46" i="1"/>
  <c r="GO46" i="1"/>
  <c r="DT46" i="1"/>
  <c r="GI46" i="1"/>
  <c r="BR46" i="1"/>
  <c r="ER46" i="1"/>
  <c r="GG47" i="1"/>
  <c r="BR47" i="1"/>
  <c r="GI47" i="1"/>
  <c r="GM47" i="1"/>
  <c r="GK47" i="1"/>
  <c r="EI47" i="1"/>
  <c r="CL47" i="1"/>
  <c r="GO47" i="1"/>
  <c r="GK48" i="1"/>
  <c r="GQ48" i="1"/>
  <c r="GI48" i="1"/>
  <c r="GO48" i="1"/>
  <c r="EI48" i="1"/>
  <c r="GO49" i="1"/>
  <c r="BR49" i="1"/>
  <c r="EI49" i="1"/>
  <c r="GE49" i="1"/>
  <c r="GG49" i="1"/>
  <c r="GM49" i="1"/>
  <c r="CL49" i="1"/>
  <c r="ER49" i="1"/>
  <c r="DT49" i="1"/>
  <c r="GG50" i="1"/>
  <c r="GQ50" i="1"/>
  <c r="DT50" i="1"/>
  <c r="GK50" i="1"/>
  <c r="GE50" i="1"/>
  <c r="CL50" i="1"/>
  <c r="GO50" i="1"/>
  <c r="EB50" i="1"/>
  <c r="ER50" i="1"/>
  <c r="EI51" i="1"/>
  <c r="ER51" i="1"/>
  <c r="BR51" i="1"/>
  <c r="GO51" i="1"/>
  <c r="GM51" i="1"/>
  <c r="CL51" i="1"/>
  <c r="GI52" i="1"/>
  <c r="DT52" i="1"/>
  <c r="GE52" i="1"/>
  <c r="ER52" i="1"/>
  <c r="GO52" i="1"/>
  <c r="GG52" i="1"/>
  <c r="CL52" i="1"/>
  <c r="EI53" i="1"/>
  <c r="ER53" i="1"/>
  <c r="GG53" i="1"/>
  <c r="GI53" i="1"/>
  <c r="CL53" i="1"/>
  <c r="GO53" i="1"/>
  <c r="GG54" i="1"/>
  <c r="BR54" i="1"/>
  <c r="GE54" i="1"/>
  <c r="GQ54" i="1"/>
  <c r="GK54" i="1"/>
  <c r="GO54" i="1"/>
  <c r="EI54" i="1"/>
  <c r="DT55" i="1"/>
  <c r="GG55" i="1"/>
  <c r="GI55" i="1"/>
  <c r="GQ55" i="1"/>
  <c r="BR55" i="1"/>
  <c r="GE55" i="1"/>
  <c r="EI55" i="1"/>
  <c r="CL55" i="1"/>
  <c r="GM56" i="1"/>
  <c r="ER56" i="1"/>
  <c r="GG56" i="1"/>
  <c r="GE56" i="1"/>
  <c r="GG57" i="1"/>
  <c r="ET57" i="1"/>
  <c r="GO57" i="1"/>
  <c r="GK57" i="1"/>
  <c r="GI57" i="1"/>
  <c r="GE57" i="1"/>
  <c r="CL57" i="1"/>
  <c r="ER58" i="1"/>
  <c r="EI58" i="1"/>
  <c r="GO58" i="1"/>
  <c r="GE58" i="1"/>
  <c r="ET59" i="1"/>
  <c r="GM59" i="1"/>
  <c r="ER59" i="1"/>
  <c r="GQ59" i="1"/>
  <c r="ET60" i="1"/>
  <c r="GK60" i="1"/>
  <c r="CL60" i="1"/>
  <c r="GO60" i="1"/>
  <c r="ER60" i="1"/>
  <c r="EI60" i="1"/>
  <c r="GE60" i="1"/>
  <c r="EB60" i="1"/>
  <c r="GM61" i="1"/>
  <c r="EI61" i="1"/>
  <c r="CL61" i="1"/>
  <c r="GQ61" i="1"/>
  <c r="ET61" i="1"/>
  <c r="ER61" i="1"/>
  <c r="ET62" i="1"/>
  <c r="GM62" i="1"/>
  <c r="GI62" i="1"/>
  <c r="ER63" i="1"/>
  <c r="GI63" i="1"/>
  <c r="GG63" i="1"/>
  <c r="DT63" i="1"/>
  <c r="GO63" i="1"/>
  <c r="GK63" i="1"/>
  <c r="ET63" i="1"/>
  <c r="GG64" i="1"/>
  <c r="ER64" i="1"/>
  <c r="GO64" i="1"/>
  <c r="BR64" i="1"/>
  <c r="GQ64" i="1"/>
  <c r="CL64" i="1"/>
  <c r="ET64" i="1"/>
  <c r="GK64" i="1"/>
  <c r="ER65" i="1"/>
  <c r="EI65" i="1"/>
  <c r="GQ65" i="1"/>
  <c r="GM65" i="1"/>
  <c r="CL65" i="1"/>
  <c r="GK65" i="1"/>
  <c r="ET65" i="1"/>
  <c r="GE65" i="1"/>
  <c r="BR65" i="1"/>
  <c r="GG65" i="1"/>
  <c r="GO65" i="1"/>
  <c r="CL66" i="1"/>
  <c r="ET66" i="1"/>
  <c r="GM66" i="1"/>
  <c r="GI66" i="1"/>
  <c r="BR66" i="1"/>
  <c r="GK66" i="1"/>
  <c r="EB66" i="1"/>
  <c r="GK67" i="1"/>
  <c r="GG67" i="1"/>
  <c r="BR67" i="1"/>
  <c r="GQ67" i="1"/>
  <c r="CL67" i="1"/>
  <c r="ER67" i="1"/>
  <c r="GQ68" i="1"/>
  <c r="ET68" i="1"/>
  <c r="GE68" i="1"/>
  <c r="GO68" i="1"/>
  <c r="GM68" i="1"/>
  <c r="ER68" i="1"/>
  <c r="EB68" i="1"/>
  <c r="GQ69" i="1"/>
  <c r="GI69" i="1"/>
  <c r="EB69" i="1"/>
  <c r="GE69" i="1"/>
  <c r="GI70" i="1"/>
  <c r="CL70" i="1"/>
  <c r="ET70" i="1"/>
  <c r="GE70" i="1"/>
  <c r="GG71" i="1"/>
  <c r="BR71" i="1"/>
  <c r="GO71" i="1"/>
  <c r="GK71" i="1"/>
  <c r="GE71" i="1"/>
  <c r="EI72" i="1"/>
  <c r="GM72" i="1"/>
  <c r="DT72" i="1"/>
  <c r="GQ72" i="1"/>
  <c r="GI72" i="1"/>
  <c r="ET72" i="1"/>
  <c r="GK72" i="1"/>
  <c r="CL73" i="1"/>
  <c r="GI73" i="1"/>
  <c r="GK73" i="1"/>
  <c r="GQ73" i="1"/>
  <c r="GE73" i="1"/>
  <c r="ER73" i="1"/>
  <c r="GM73" i="1"/>
  <c r="GO73" i="1"/>
  <c r="ET74" i="1"/>
  <c r="CL74" i="1"/>
  <c r="GK74" i="1"/>
  <c r="GQ74" i="1"/>
  <c r="DT74" i="1"/>
  <c r="BR74" i="1"/>
  <c r="GE75" i="1"/>
  <c r="EI75" i="1"/>
  <c r="GK75" i="1"/>
  <c r="ER75" i="1"/>
  <c r="EB76" i="1"/>
  <c r="EI76" i="1"/>
  <c r="DT76" i="1"/>
  <c r="GM76" i="1"/>
  <c r="GI76" i="1"/>
  <c r="GO76" i="1"/>
  <c r="ER77" i="1"/>
  <c r="CL77" i="1"/>
  <c r="ET77" i="1"/>
  <c r="GK77" i="1"/>
  <c r="BR77" i="1"/>
  <c r="CL78" i="1"/>
  <c r="ET78" i="1"/>
  <c r="EB78" i="1"/>
  <c r="GE78" i="1"/>
  <c r="ER78" i="1"/>
  <c r="ET79" i="1"/>
  <c r="CL79" i="1"/>
  <c r="EI79" i="1"/>
  <c r="ER79" i="1"/>
  <c r="GE79" i="1"/>
  <c r="GO79" i="1"/>
  <c r="EI80" i="1"/>
  <c r="EB80" i="1"/>
  <c r="BR80" i="1"/>
  <c r="CL80" i="1"/>
  <c r="GG80" i="1"/>
  <c r="GM80" i="1"/>
  <c r="DT80" i="1"/>
  <c r="GI80" i="1"/>
  <c r="DT81" i="1"/>
  <c r="ER81" i="1"/>
  <c r="EB81" i="1"/>
  <c r="GO81" i="1"/>
  <c r="ET81" i="1"/>
  <c r="BR81" i="1"/>
  <c r="GQ81" i="1"/>
  <c r="GM82" i="1"/>
  <c r="EB82" i="1"/>
  <c r="BR82" i="1"/>
  <c r="GK82" i="1"/>
  <c r="GO82" i="1"/>
  <c r="EI82" i="1"/>
  <c r="DT82" i="1"/>
  <c r="CL82" i="1"/>
  <c r="GI82" i="1"/>
  <c r="GE83" i="1"/>
  <c r="ER83" i="1"/>
  <c r="EB83" i="1"/>
  <c r="GI83" i="1"/>
  <c r="CL83" i="1"/>
  <c r="GQ83" i="1"/>
  <c r="ET83" i="1"/>
  <c r="GO84" i="1"/>
  <c r="EI84" i="1"/>
  <c r="CL84" i="1"/>
  <c r="GM85" i="1"/>
  <c r="BR85" i="1"/>
  <c r="ET85" i="1"/>
  <c r="EB85" i="1"/>
  <c r="GK85" i="1"/>
  <c r="ER87" i="1"/>
  <c r="CL87" i="1"/>
  <c r="DT88" i="1"/>
  <c r="GG88" i="1"/>
  <c r="GG89" i="1"/>
  <c r="ER89" i="1"/>
  <c r="EB90" i="1"/>
  <c r="BR91" i="1"/>
  <c r="ER92" i="1"/>
  <c r="GE94" i="1"/>
  <c r="ET94" i="1"/>
  <c r="GO95" i="1"/>
  <c r="EI95" i="1"/>
  <c r="EB95" i="1"/>
  <c r="ER5" i="1"/>
  <c r="A119" i="12"/>
  <c r="M21" i="1"/>
  <c r="F171" i="11"/>
  <c r="F151" i="11"/>
  <c r="F138" i="11"/>
  <c r="M57" i="1"/>
  <c r="DW57" i="1"/>
  <c r="F163" i="11"/>
  <c r="H130" i="1"/>
  <c r="F116" i="11"/>
  <c r="F130" i="11"/>
  <c r="H143" i="1"/>
  <c r="F129" i="11"/>
  <c r="H140" i="1"/>
  <c r="F126" i="11"/>
  <c r="F93" i="11"/>
  <c r="H127" i="1"/>
  <c r="F113" i="11"/>
  <c r="GT86" i="1"/>
  <c r="GT59" i="1"/>
  <c r="GT49" i="1"/>
  <c r="GT24" i="1"/>
  <c r="GT27" i="1"/>
  <c r="GT94" i="1"/>
  <c r="GT72" i="1"/>
  <c r="GT89" i="1"/>
  <c r="GT66" i="1"/>
  <c r="GT76" i="1"/>
  <c r="GT50" i="1"/>
  <c r="F133" i="11"/>
  <c r="F124" i="11"/>
  <c r="GT13" i="1"/>
  <c r="GT75" i="1"/>
  <c r="GT11" i="1"/>
  <c r="GT14" i="1"/>
  <c r="GT45" i="1"/>
  <c r="GT55" i="1"/>
  <c r="GT70" i="1"/>
  <c r="GT57" i="1"/>
  <c r="GT73" i="1"/>
  <c r="GT84" i="1"/>
  <c r="GT10" i="1"/>
  <c r="GT46" i="1"/>
  <c r="GT62" i="1"/>
  <c r="GT71" i="1"/>
  <c r="GT54" i="1"/>
  <c r="GT20" i="1"/>
  <c r="GT44" i="1"/>
  <c r="GT33" i="1"/>
  <c r="GT31" i="1"/>
  <c r="GT15" i="1"/>
  <c r="GT65" i="1"/>
  <c r="GT95" i="1"/>
  <c r="GT32" i="1"/>
  <c r="GT40" i="1"/>
  <c r="GT6" i="1"/>
  <c r="GT90" i="1"/>
  <c r="GT51" i="1"/>
  <c r="GT61" i="1"/>
  <c r="GT8" i="1"/>
  <c r="GT43" i="1"/>
  <c r="GT52" i="1"/>
  <c r="GT77" i="1"/>
  <c r="GT56" i="1"/>
  <c r="GT25" i="1"/>
  <c r="GT87" i="1"/>
  <c r="GT78" i="1"/>
  <c r="GT63" i="1"/>
  <c r="GT39" i="1"/>
  <c r="GT74" i="1"/>
  <c r="GT58" i="1"/>
  <c r="GT48" i="1"/>
  <c r="GT22" i="1"/>
  <c r="GT16" i="1"/>
  <c r="H137" i="1"/>
  <c r="F123" i="11"/>
  <c r="H151" i="1"/>
  <c r="F137" i="11"/>
  <c r="F153" i="11"/>
  <c r="F170" i="11"/>
  <c r="F97" i="11"/>
  <c r="H111" i="1"/>
  <c r="F55" i="11"/>
  <c r="M62" i="1"/>
  <c r="M146" i="1"/>
  <c r="K132" i="11"/>
  <c r="DW44" i="1"/>
  <c r="M144" i="1"/>
  <c r="DW70" i="1"/>
  <c r="M170" i="1"/>
  <c r="J57" i="11"/>
  <c r="J147" i="11"/>
  <c r="F150" i="11"/>
  <c r="F15" i="11"/>
  <c r="F57" i="11"/>
  <c r="F23" i="11"/>
  <c r="M34" i="1"/>
  <c r="M134" i="1"/>
  <c r="G79" i="11"/>
  <c r="BD7" i="1"/>
  <c r="V7" i="1"/>
  <c r="GT85" i="1"/>
  <c r="GT80" i="1"/>
  <c r="F158" i="11"/>
  <c r="EP57" i="1"/>
  <c r="BI93" i="1"/>
  <c r="BI16" i="1"/>
  <c r="BI23" i="1"/>
  <c r="BI28" i="1"/>
  <c r="BI38" i="1"/>
  <c r="BI46" i="1"/>
  <c r="BI54" i="1"/>
  <c r="BI60" i="1"/>
  <c r="BI71" i="1"/>
  <c r="BI78" i="1"/>
  <c r="BI86" i="1"/>
  <c r="BI94" i="1"/>
  <c r="BI7" i="1"/>
  <c r="BI12" i="1"/>
  <c r="BI18" i="1"/>
  <c r="BI32" i="1"/>
  <c r="BI37" i="1"/>
  <c r="BI45" i="1"/>
  <c r="BI53" i="1"/>
  <c r="BI64" i="1"/>
  <c r="BI69" i="1"/>
  <c r="BI80" i="1"/>
  <c r="BI87" i="1"/>
  <c r="DX70" i="1"/>
  <c r="N11" i="1"/>
  <c r="AC11" i="1"/>
  <c r="EN56" i="1"/>
  <c r="M64" i="1"/>
  <c r="L64" i="1"/>
  <c r="I164" i="1"/>
  <c r="G150" i="11"/>
  <c r="ES30" i="1"/>
  <c r="EP44" i="1"/>
  <c r="DB63" i="1"/>
  <c r="DC47" i="1"/>
  <c r="FM61" i="1"/>
  <c r="AU73" i="1"/>
  <c r="FY73" i="1"/>
  <c r="DY48" i="1"/>
  <c r="EC55" i="1"/>
  <c r="AL55" i="1"/>
  <c r="AL41" i="1"/>
  <c r="EC41" i="1"/>
  <c r="AL73" i="1"/>
  <c r="EE73" i="1"/>
  <c r="DY57" i="1"/>
  <c r="FN34" i="1"/>
  <c r="DF62" i="1"/>
  <c r="DA62" i="1"/>
  <c r="BF63" i="1"/>
  <c r="EG65" i="1"/>
  <c r="BF51" i="1"/>
  <c r="DB51" i="1"/>
  <c r="AC51" i="1"/>
  <c r="EM71" i="1"/>
  <c r="AC67" i="1"/>
  <c r="DB67" i="1"/>
  <c r="BF67" i="1"/>
  <c r="AC50" i="1"/>
  <c r="DB50" i="1"/>
  <c r="BF50" i="1"/>
  <c r="EN39" i="1"/>
  <c r="EN53" i="1"/>
  <c r="EW72" i="1"/>
  <c r="BA75" i="1"/>
  <c r="GF75" i="1"/>
  <c r="FE35" i="1"/>
  <c r="GG76" i="1"/>
  <c r="BB76" i="1"/>
  <c r="BT5" i="1"/>
  <c r="BT95" i="1"/>
  <c r="BS92" i="1"/>
  <c r="BS90" i="1"/>
  <c r="BS85" i="1"/>
  <c r="BS84" i="1"/>
  <c r="BS77" i="1"/>
  <c r="BS74" i="1"/>
  <c r="BS71" i="1"/>
  <c r="BS65" i="1"/>
  <c r="BS62" i="1"/>
  <c r="BS59" i="1"/>
  <c r="BS57" i="1"/>
  <c r="BS53" i="1"/>
  <c r="BS51" i="1"/>
  <c r="BS48" i="1"/>
  <c r="BS45" i="1"/>
  <c r="BS42" i="1"/>
  <c r="BS39" i="1"/>
  <c r="BS35" i="1"/>
  <c r="BS33" i="1"/>
  <c r="BS31" i="1"/>
  <c r="BS28" i="1"/>
  <c r="BS22" i="1"/>
  <c r="BS16" i="1"/>
  <c r="BS7" i="1"/>
  <c r="BS94" i="1"/>
  <c r="BS89" i="1"/>
  <c r="BS83" i="1"/>
  <c r="BS81" i="1"/>
  <c r="BS79" i="1"/>
  <c r="BS72" i="1"/>
  <c r="BS69" i="1"/>
  <c r="BS67" i="1"/>
  <c r="BS56" i="1"/>
  <c r="BS50" i="1"/>
  <c r="BS44" i="1"/>
  <c r="BS38" i="1"/>
  <c r="BS29" i="1"/>
  <c r="BS25" i="1"/>
  <c r="BS23" i="1"/>
  <c r="BS13" i="1"/>
  <c r="BS11" i="1"/>
  <c r="BS9" i="1"/>
  <c r="BS6" i="1"/>
  <c r="B61" i="3"/>
  <c r="F70" i="11"/>
  <c r="F69" i="11"/>
  <c r="F79" i="11"/>
  <c r="F87" i="11"/>
  <c r="L58" i="1"/>
  <c r="EV64" i="1"/>
  <c r="L46" i="1"/>
  <c r="P66" i="1"/>
  <c r="M68" i="1"/>
  <c r="O68" i="1"/>
  <c r="A24" i="12"/>
  <c r="GS87" i="1"/>
  <c r="F48" i="11"/>
  <c r="DZ44" i="1"/>
  <c r="DB11" i="1"/>
  <c r="L67" i="1"/>
  <c r="F167" i="1"/>
  <c r="G63" i="11"/>
  <c r="M67" i="1"/>
  <c r="P32" i="1"/>
  <c r="FK32" i="1"/>
  <c r="FW37" i="1"/>
  <c r="P74" i="1"/>
  <c r="BT63" i="1"/>
  <c r="BT7" i="1"/>
  <c r="BT27" i="1"/>
  <c r="BT17" i="1"/>
  <c r="BT68" i="1"/>
  <c r="BT34" i="1"/>
  <c r="EL64" i="1"/>
  <c r="GA74" i="1"/>
  <c r="AV74" i="1"/>
  <c r="AC66" i="1"/>
  <c r="DB66" i="1"/>
  <c r="BF66" i="1"/>
  <c r="EO42" i="1"/>
  <c r="EP58" i="1"/>
  <c r="DC46" i="1"/>
  <c r="EL50" i="1"/>
  <c r="C10" i="3"/>
  <c r="EQ92" i="1"/>
  <c r="EQ84" i="1"/>
  <c r="EQ76" i="1"/>
  <c r="EQ68" i="1"/>
  <c r="EQ60" i="1"/>
  <c r="EQ52" i="1"/>
  <c r="EQ5" i="1"/>
  <c r="A117" i="12"/>
  <c r="EQ6" i="1"/>
  <c r="EQ88" i="1"/>
  <c r="EQ80" i="1"/>
  <c r="EQ72" i="1"/>
  <c r="EQ64" i="1"/>
  <c r="EQ56" i="1"/>
  <c r="EQ94" i="1"/>
  <c r="EQ90" i="1"/>
  <c r="EQ86" i="1"/>
  <c r="EQ82" i="1"/>
  <c r="EQ78" i="1"/>
  <c r="EQ74" i="1"/>
  <c r="EQ70" i="1"/>
  <c r="EQ66" i="1"/>
  <c r="EQ62" i="1"/>
  <c r="EQ58" i="1"/>
  <c r="EQ54" i="1"/>
  <c r="EQ50" i="1"/>
  <c r="EQ48" i="1"/>
  <c r="EQ46" i="1"/>
  <c r="EQ44" i="1"/>
  <c r="EQ42" i="1"/>
  <c r="EQ40" i="1"/>
  <c r="EQ38" i="1"/>
  <c r="EQ36" i="1"/>
  <c r="EQ34" i="1"/>
  <c r="EQ32" i="1"/>
  <c r="P30" i="1"/>
  <c r="EQ30" i="1"/>
  <c r="EQ28" i="1"/>
  <c r="EQ26" i="1"/>
  <c r="EQ24" i="1"/>
  <c r="EQ22" i="1"/>
  <c r="EQ20" i="1"/>
  <c r="EQ18" i="1"/>
  <c r="EQ16" i="1"/>
  <c r="EQ13" i="1"/>
  <c r="EQ11" i="1"/>
  <c r="EQ9" i="1"/>
  <c r="EQ7" i="1"/>
  <c r="EQ95" i="1"/>
  <c r="EQ93" i="1"/>
  <c r="EQ91" i="1"/>
  <c r="EQ89" i="1"/>
  <c r="EQ87" i="1"/>
  <c r="EQ85" i="1"/>
  <c r="EQ83" i="1"/>
  <c r="EQ81" i="1"/>
  <c r="EQ79" i="1"/>
  <c r="EQ77" i="1"/>
  <c r="EQ75" i="1"/>
  <c r="EQ73" i="1"/>
  <c r="EQ71" i="1"/>
  <c r="EQ69" i="1"/>
  <c r="EQ67" i="1"/>
  <c r="EQ65" i="1"/>
  <c r="EQ63" i="1"/>
  <c r="EQ61" i="1"/>
  <c r="EQ59" i="1"/>
  <c r="EQ57" i="1"/>
  <c r="EQ55" i="1"/>
  <c r="EQ53" i="1"/>
  <c r="EQ51" i="1"/>
  <c r="EQ49" i="1"/>
  <c r="EQ47" i="1"/>
  <c r="EQ45" i="1"/>
  <c r="EQ43" i="1"/>
  <c r="EQ41" i="1"/>
  <c r="EQ39" i="1"/>
  <c r="EQ37" i="1"/>
  <c r="EQ35" i="1"/>
  <c r="EQ33" i="1"/>
  <c r="EQ31" i="1"/>
  <c r="EQ29" i="1"/>
  <c r="EQ27" i="1"/>
  <c r="EQ25" i="1"/>
  <c r="EQ23" i="1"/>
  <c r="EQ21" i="1"/>
  <c r="EQ19" i="1"/>
  <c r="EQ17" i="1"/>
  <c r="EQ14" i="1"/>
  <c r="EQ12" i="1"/>
  <c r="EQ10" i="1"/>
  <c r="M66" i="1"/>
  <c r="K62" i="11"/>
  <c r="DV32" i="1"/>
  <c r="K67" i="11"/>
  <c r="DW75" i="1"/>
  <c r="F28" i="11"/>
  <c r="F74" i="11"/>
  <c r="G69" i="11"/>
  <c r="G9" i="11"/>
  <c r="G39" i="11"/>
  <c r="F66" i="11"/>
  <c r="F83" i="11"/>
  <c r="M69" i="1"/>
  <c r="M33" i="1"/>
  <c r="F155" i="1"/>
  <c r="I124" i="1"/>
  <c r="DC13" i="1"/>
  <c r="P15" i="1"/>
  <c r="DK6" i="1"/>
  <c r="DK11" i="1"/>
  <c r="DK9" i="1"/>
  <c r="DK7" i="1"/>
  <c r="DK95" i="1"/>
  <c r="DK93" i="1"/>
  <c r="DK91" i="1"/>
  <c r="DK89" i="1"/>
  <c r="DK87" i="1"/>
  <c r="DK85" i="1"/>
  <c r="DK83" i="1"/>
  <c r="DK81" i="1"/>
  <c r="DK79" i="1"/>
  <c r="DK77" i="1"/>
  <c r="DK75" i="1"/>
  <c r="DK73" i="1"/>
  <c r="DK71" i="1"/>
  <c r="DK69" i="1"/>
  <c r="DK67" i="1"/>
  <c r="DK65" i="1"/>
  <c r="DK63" i="1"/>
  <c r="DK61" i="1"/>
  <c r="DK59" i="1"/>
  <c r="DK57" i="1"/>
  <c r="DK55" i="1"/>
  <c r="DK53" i="1"/>
  <c r="DK51" i="1"/>
  <c r="DK49" i="1"/>
  <c r="DK47" i="1"/>
  <c r="DK45" i="1"/>
  <c r="DK43" i="1"/>
  <c r="DK41" i="1"/>
  <c r="DK39" i="1"/>
  <c r="DK37" i="1"/>
  <c r="DK35" i="1"/>
  <c r="DK33" i="1"/>
  <c r="DK31" i="1"/>
  <c r="DK29" i="1"/>
  <c r="DK27" i="1"/>
  <c r="DK25" i="1"/>
  <c r="DK23" i="1"/>
  <c r="DK21" i="1"/>
  <c r="DK19" i="1"/>
  <c r="DK17" i="1"/>
  <c r="DK15" i="1"/>
  <c r="H2" i="11"/>
  <c r="DK5" i="1"/>
  <c r="A49" i="12"/>
  <c r="DK12" i="1"/>
  <c r="DK10" i="1"/>
  <c r="DK8" i="1"/>
  <c r="DK13" i="1"/>
  <c r="DK94" i="1"/>
  <c r="DK92" i="1"/>
  <c r="DK90" i="1"/>
  <c r="DK88" i="1"/>
  <c r="DK86" i="1"/>
  <c r="DK84" i="1"/>
  <c r="DK82" i="1"/>
  <c r="DK80" i="1"/>
  <c r="DK78" i="1"/>
  <c r="DK76" i="1"/>
  <c r="DK74" i="1"/>
  <c r="DK72" i="1"/>
  <c r="DK70" i="1"/>
  <c r="DK68" i="1"/>
  <c r="DK66" i="1"/>
  <c r="DK64" i="1"/>
  <c r="DK62" i="1"/>
  <c r="DK60" i="1"/>
  <c r="DK58" i="1"/>
  <c r="DK56" i="1"/>
  <c r="DK54" i="1"/>
  <c r="DK52" i="1"/>
  <c r="DK50" i="1"/>
  <c r="DK48" i="1"/>
  <c r="DK46" i="1"/>
  <c r="DK44" i="1"/>
  <c r="DK42" i="1"/>
  <c r="DK40" i="1"/>
  <c r="DK38" i="1"/>
  <c r="DK36" i="1"/>
  <c r="DK34" i="1"/>
  <c r="DK32" i="1"/>
  <c r="DK30" i="1"/>
  <c r="DK28" i="1"/>
  <c r="DK26" i="1"/>
  <c r="DK24" i="1"/>
  <c r="DK22" i="1"/>
  <c r="DK20" i="1"/>
  <c r="DK18" i="1"/>
  <c r="DK16" i="1"/>
  <c r="H8" i="11"/>
  <c r="H6" i="11"/>
  <c r="H4" i="11"/>
  <c r="H194" i="1"/>
  <c r="F180" i="11"/>
  <c r="BH92" i="1"/>
  <c r="BH83" i="1"/>
  <c r="E149" i="1"/>
  <c r="F45" i="11"/>
  <c r="CU5" i="1"/>
  <c r="A28" i="12"/>
  <c r="CU95" i="1"/>
  <c r="CU92" i="1"/>
  <c r="CU90" i="1"/>
  <c r="CU89" i="1"/>
  <c r="CU88" i="1"/>
  <c r="CU84" i="1"/>
  <c r="CU83" i="1"/>
  <c r="CY88" i="1"/>
  <c r="CY84" i="1"/>
  <c r="CY82" i="1"/>
  <c r="DA95" i="1"/>
  <c r="DA92" i="1"/>
  <c r="DE5" i="1"/>
  <c r="DE92" i="1"/>
  <c r="DE86" i="1"/>
  <c r="DE83" i="1"/>
  <c r="DE82" i="1"/>
  <c r="DL5" i="1"/>
  <c r="A52" i="12"/>
  <c r="DL95" i="1"/>
  <c r="DL93" i="1"/>
  <c r="DL91" i="1"/>
  <c r="DL90" i="1"/>
  <c r="DL89" i="1"/>
  <c r="DL88" i="1"/>
  <c r="DL87" i="1"/>
  <c r="DL83" i="1"/>
  <c r="DL82" i="1"/>
  <c r="DN5" i="1"/>
  <c r="A57" i="12"/>
  <c r="DN95" i="1"/>
  <c r="DN94" i="1"/>
  <c r="DN90" i="1"/>
  <c r="DN87" i="1"/>
  <c r="DN86" i="1"/>
  <c r="DN83" i="1"/>
  <c r="DS84" i="1"/>
  <c r="DS82" i="1"/>
  <c r="DU5" i="1"/>
  <c r="A69" i="12"/>
  <c r="DU88" i="1"/>
  <c r="DU86" i="1"/>
  <c r="DU83" i="1"/>
  <c r="DY87" i="1"/>
  <c r="DY82" i="1"/>
  <c r="EA90" i="1"/>
  <c r="EA88" i="1"/>
  <c r="EA83" i="1"/>
  <c r="EA82" i="1"/>
  <c r="EC5" i="1"/>
  <c r="A82" i="12"/>
  <c r="EC85" i="1"/>
  <c r="EC83" i="1"/>
  <c r="EC82" i="1"/>
  <c r="EE93" i="1"/>
  <c r="EE88" i="1"/>
  <c r="EE87" i="1"/>
  <c r="EE86" i="1"/>
  <c r="EE82" i="1"/>
  <c r="EG87" i="1"/>
  <c r="EG86" i="1"/>
  <c r="EG83" i="1"/>
  <c r="EJ89" i="1"/>
  <c r="EJ86" i="1"/>
  <c r="EJ83" i="1"/>
  <c r="EL87" i="1"/>
  <c r="EL83" i="1"/>
  <c r="EL82" i="1"/>
  <c r="EN89" i="1"/>
  <c r="EN88" i="1"/>
  <c r="EN87" i="1"/>
  <c r="EN85" i="1"/>
  <c r="EN83" i="1"/>
  <c r="EP89" i="1"/>
  <c r="EP86" i="1"/>
  <c r="EP84" i="1"/>
  <c r="EP83" i="1"/>
  <c r="ES86" i="1"/>
  <c r="ES84" i="1"/>
  <c r="ES83" i="1"/>
  <c r="EU87" i="1"/>
  <c r="EU85" i="1"/>
  <c r="EU83" i="1"/>
  <c r="EY90" i="1"/>
  <c r="EY83" i="1"/>
  <c r="FA94" i="1"/>
  <c r="FA84" i="1"/>
  <c r="FA82" i="1"/>
  <c r="FI95" i="1"/>
  <c r="FI83" i="1"/>
  <c r="FK84" i="1"/>
  <c r="FK85" i="1"/>
  <c r="FK83" i="1"/>
  <c r="FO5" i="1"/>
  <c r="A160" i="12"/>
  <c r="FO95" i="1"/>
  <c r="FO94" i="1"/>
  <c r="FO92" i="1"/>
  <c r="FO91" i="1"/>
  <c r="FO88" i="1"/>
  <c r="FO86" i="1"/>
  <c r="FO85" i="1"/>
  <c r="FO83" i="1"/>
  <c r="FQ5" i="1"/>
  <c r="A164" i="12"/>
  <c r="FQ92" i="1"/>
  <c r="FQ91" i="1"/>
  <c r="FQ89" i="1"/>
  <c r="FQ88" i="1"/>
  <c r="FQ86" i="1"/>
  <c r="FQ85" i="1"/>
  <c r="FS5" i="1"/>
  <c r="A168" i="12"/>
  <c r="FS94" i="1"/>
  <c r="FS92" i="1"/>
  <c r="FS90" i="1"/>
  <c r="FS88" i="1"/>
  <c r="FS85" i="1"/>
  <c r="FS83" i="1"/>
  <c r="FU95" i="1"/>
  <c r="FU94" i="1"/>
  <c r="FU93" i="1"/>
  <c r="FU88" i="1"/>
  <c r="FW93" i="1"/>
  <c r="FW90" i="1"/>
  <c r="FW89" i="1"/>
  <c r="FY91" i="1"/>
  <c r="FY88" i="1"/>
  <c r="FY87" i="1"/>
  <c r="FY83" i="1"/>
  <c r="GC5" i="1"/>
  <c r="A193" i="12"/>
  <c r="GC87" i="1"/>
  <c r="GE88" i="1"/>
  <c r="GE84" i="1"/>
  <c r="GG95" i="1"/>
  <c r="GG87" i="1"/>
  <c r="GM89" i="1"/>
  <c r="GM92" i="1"/>
  <c r="GO92" i="1"/>
  <c r="GO83" i="1"/>
  <c r="X55" i="6"/>
  <c r="L10" i="1"/>
  <c r="F110" i="1"/>
  <c r="G8" i="11"/>
  <c r="F114" i="1"/>
  <c r="G14" i="11"/>
  <c r="M20" i="1"/>
  <c r="G16" i="11"/>
  <c r="F124" i="1"/>
  <c r="G20" i="11"/>
  <c r="M24" i="1"/>
  <c r="K110" i="11"/>
  <c r="F126" i="1"/>
  <c r="L26" i="1"/>
  <c r="G26" i="11"/>
  <c r="F134" i="1"/>
  <c r="G30" i="11"/>
  <c r="F136" i="1"/>
  <c r="M38" i="1"/>
  <c r="F140" i="1"/>
  <c r="M40" i="1"/>
  <c r="F142" i="1"/>
  <c r="G38" i="11"/>
  <c r="F144" i="1"/>
  <c r="G40" i="11"/>
  <c r="P48" i="1"/>
  <c r="G44" i="11"/>
  <c r="F150" i="1"/>
  <c r="G46" i="11"/>
  <c r="F152" i="1"/>
  <c r="G48" i="11"/>
  <c r="F154" i="1"/>
  <c r="F156" i="1"/>
  <c r="R56" i="1"/>
  <c r="F158" i="1"/>
  <c r="M58" i="1"/>
  <c r="G54" i="11"/>
  <c r="M60" i="1"/>
  <c r="F166" i="1"/>
  <c r="G62" i="11"/>
  <c r="F172" i="1"/>
  <c r="F174" i="1"/>
  <c r="G70" i="11"/>
  <c r="DV78" i="1"/>
  <c r="M78" i="1"/>
  <c r="G78" i="11"/>
  <c r="M86" i="1"/>
  <c r="G82" i="11"/>
  <c r="F192" i="1"/>
  <c r="M92" i="1"/>
  <c r="F195" i="1"/>
  <c r="G91" i="11"/>
  <c r="CN95" i="1"/>
  <c r="CN91" i="1"/>
  <c r="CN90" i="1"/>
  <c r="CP5" i="1"/>
  <c r="A17" i="12"/>
  <c r="CP91" i="1"/>
  <c r="CP87" i="1"/>
  <c r="CP84" i="1"/>
  <c r="CP83" i="1"/>
  <c r="CR5" i="1"/>
  <c r="A19" i="12"/>
  <c r="CR93" i="1"/>
  <c r="CR92" i="1"/>
  <c r="CR90" i="1"/>
  <c r="CR89" i="1"/>
  <c r="CR85" i="1"/>
  <c r="GJ5" i="1"/>
  <c r="GJ95" i="1"/>
  <c r="GJ93" i="1"/>
  <c r="GJ92" i="1"/>
  <c r="GJ90" i="1"/>
  <c r="GJ89" i="1"/>
  <c r="GJ86" i="1"/>
  <c r="GJ85" i="1"/>
  <c r="GJ84" i="1"/>
  <c r="GJ83" i="1"/>
  <c r="GJ82" i="1"/>
  <c r="GL5" i="1"/>
  <c r="GL94" i="1"/>
  <c r="GL93" i="1"/>
  <c r="GL92" i="1"/>
  <c r="GL91" i="1"/>
  <c r="GL85" i="1"/>
  <c r="GL84" i="1"/>
  <c r="CU93" i="1"/>
  <c r="EJ94" i="1"/>
  <c r="FW94" i="1"/>
  <c r="DL94" i="1"/>
  <c r="FQ94" i="1"/>
  <c r="FG95" i="1"/>
  <c r="FQ95" i="1"/>
  <c r="DY95" i="1"/>
  <c r="EN95" i="1"/>
  <c r="FW95" i="1"/>
  <c r="AD12" i="1"/>
  <c r="FU5" i="1"/>
  <c r="A172" i="12"/>
  <c r="F130" i="1"/>
  <c r="F138" i="1"/>
  <c r="F148" i="1"/>
  <c r="F176" i="1"/>
  <c r="F178" i="1"/>
  <c r="F182" i="1"/>
  <c r="F186" i="1"/>
  <c r="G109" i="11"/>
  <c r="A200" i="12"/>
  <c r="GH14" i="1"/>
  <c r="GH12" i="1"/>
  <c r="GH10" i="1"/>
  <c r="GH8" i="1"/>
  <c r="GH95" i="1"/>
  <c r="GH93" i="1"/>
  <c r="GH91" i="1"/>
  <c r="GH89" i="1"/>
  <c r="GH87" i="1"/>
  <c r="GH85" i="1"/>
  <c r="GH83" i="1"/>
  <c r="GH81" i="1"/>
  <c r="GH79" i="1"/>
  <c r="GH77" i="1"/>
  <c r="GH75" i="1"/>
  <c r="GH73" i="1"/>
  <c r="GH71" i="1"/>
  <c r="GH69" i="1"/>
  <c r="GH67" i="1"/>
  <c r="GH65" i="1"/>
  <c r="GH63" i="1"/>
  <c r="GH61" i="1"/>
  <c r="GH59" i="1"/>
  <c r="GH57" i="1"/>
  <c r="GH55" i="1"/>
  <c r="GH53" i="1"/>
  <c r="GH51" i="1"/>
  <c r="GH49" i="1"/>
  <c r="GH47" i="1"/>
  <c r="GH45" i="1"/>
  <c r="GH43" i="1"/>
  <c r="GH41" i="1"/>
  <c r="GH39" i="1"/>
  <c r="GH37" i="1"/>
  <c r="GH35" i="1"/>
  <c r="GH33" i="1"/>
  <c r="GH31" i="1"/>
  <c r="GH29" i="1"/>
  <c r="GH27" i="1"/>
  <c r="GH25" i="1"/>
  <c r="GH23" i="1"/>
  <c r="GH21" i="1"/>
  <c r="GH19" i="1"/>
  <c r="GH17" i="1"/>
  <c r="GH15" i="1"/>
  <c r="E194" i="1"/>
  <c r="GH6" i="1"/>
  <c r="GH13" i="1"/>
  <c r="GH11" i="1"/>
  <c r="GH9" i="1"/>
  <c r="GH7" i="1"/>
  <c r="GH94" i="1"/>
  <c r="GH92" i="1"/>
  <c r="GH90" i="1"/>
  <c r="GH88" i="1"/>
  <c r="GH86" i="1"/>
  <c r="GH84" i="1"/>
  <c r="GH82" i="1"/>
  <c r="GH80" i="1"/>
  <c r="GH78" i="1"/>
  <c r="GH76" i="1"/>
  <c r="GH74" i="1"/>
  <c r="GH72" i="1"/>
  <c r="GH70" i="1"/>
  <c r="GH68" i="1"/>
  <c r="GH66" i="1"/>
  <c r="GH64" i="1"/>
  <c r="GH62" i="1"/>
  <c r="GH60" i="1"/>
  <c r="GH58" i="1"/>
  <c r="GH56" i="1"/>
  <c r="GH54" i="1"/>
  <c r="GH52" i="1"/>
  <c r="GH50" i="1"/>
  <c r="GH48" i="1"/>
  <c r="GH46" i="1"/>
  <c r="GH44" i="1"/>
  <c r="GH42" i="1"/>
  <c r="GH40" i="1"/>
  <c r="GH38" i="1"/>
  <c r="GH36" i="1"/>
  <c r="GH34" i="1"/>
  <c r="GH32" i="1"/>
  <c r="GH30" i="1"/>
  <c r="GH28" i="1"/>
  <c r="GH26" i="1"/>
  <c r="GH24" i="1"/>
  <c r="GH22" i="1"/>
  <c r="GH20" i="1"/>
  <c r="GH18" i="1"/>
  <c r="GH16" i="1"/>
  <c r="DD10" i="1"/>
  <c r="EG8" i="1"/>
  <c r="GG12" i="1"/>
  <c r="BB12" i="1"/>
  <c r="AD11" i="1"/>
  <c r="DL7" i="1"/>
  <c r="AE7" i="1"/>
  <c r="CB96" i="1"/>
  <c r="AX96" i="1"/>
  <c r="E23" i="2"/>
  <c r="C22" i="3"/>
  <c r="F7" i="11"/>
  <c r="F2" i="11"/>
  <c r="M6" i="1"/>
  <c r="K2" i="11"/>
  <c r="G6" i="11"/>
  <c r="M10" i="1"/>
  <c r="AA10" i="1"/>
  <c r="F106" i="1"/>
  <c r="P9" i="1"/>
  <c r="DG9" i="1"/>
  <c r="GJ9" i="1"/>
  <c r="DA9" i="1"/>
  <c r="EQ15" i="1"/>
  <c r="V6" i="1"/>
  <c r="CL6" i="1"/>
  <c r="BT25" i="1"/>
  <c r="BT40" i="1"/>
  <c r="BT61" i="1"/>
  <c r="BT78" i="1"/>
  <c r="BT88" i="1"/>
  <c r="BT19" i="1"/>
  <c r="BT30" i="1"/>
  <c r="BT47" i="1"/>
  <c r="BT60" i="1"/>
  <c r="BT73" i="1"/>
  <c r="BT85" i="1"/>
  <c r="BT8" i="1"/>
  <c r="BT32" i="1"/>
  <c r="BT46" i="1"/>
  <c r="BT64" i="1"/>
  <c r="BU5" i="1"/>
  <c r="BU47" i="1"/>
  <c r="BT9" i="1"/>
  <c r="BT22" i="1"/>
  <c r="BT37" i="1"/>
  <c r="BT50" i="1"/>
  <c r="BT65" i="1"/>
  <c r="BT79" i="1"/>
  <c r="BT87" i="1"/>
  <c r="BT11" i="1"/>
  <c r="BT20" i="1"/>
  <c r="BT33" i="1"/>
  <c r="BT39" i="1"/>
  <c r="BT49" i="1"/>
  <c r="BT59" i="1"/>
  <c r="BT67" i="1"/>
  <c r="BT76" i="1"/>
  <c r="BT94" i="1"/>
  <c r="BT91" i="1"/>
  <c r="BT10" i="1"/>
  <c r="BT18" i="1"/>
  <c r="BT23" i="1"/>
  <c r="BT29" i="1"/>
  <c r="BT38" i="1"/>
  <c r="BT45" i="1"/>
  <c r="BT51" i="1"/>
  <c r="BT57" i="1"/>
  <c r="BT66" i="1"/>
  <c r="BT72" i="1"/>
  <c r="BT81" i="1"/>
  <c r="BT90" i="1"/>
  <c r="BS64" i="1"/>
  <c r="BS10" i="1"/>
  <c r="BS14" i="1"/>
  <c r="BS24" i="1"/>
  <c r="BS37" i="1"/>
  <c r="BS47" i="1"/>
  <c r="BS60" i="1"/>
  <c r="BS70" i="1"/>
  <c r="BS80" i="1"/>
  <c r="BS86" i="1"/>
  <c r="BS20" i="1"/>
  <c r="BS30" i="1"/>
  <c r="BS34" i="1"/>
  <c r="BS40" i="1"/>
  <c r="BS46" i="1"/>
  <c r="BS52" i="1"/>
  <c r="BS58" i="1"/>
  <c r="BS63" i="1"/>
  <c r="BS73" i="1"/>
  <c r="BS78" i="1"/>
  <c r="BS88" i="1"/>
  <c r="GT36" i="1"/>
  <c r="GT23" i="1"/>
  <c r="BJ93" i="1"/>
  <c r="BJ43" i="1"/>
  <c r="BJ15" i="1"/>
  <c r="BJ10" i="1"/>
  <c r="BU88" i="1"/>
  <c r="BU30" i="1"/>
  <c r="BU70" i="1"/>
  <c r="BU94" i="1"/>
  <c r="BU39" i="1"/>
  <c r="BU91" i="1"/>
  <c r="BU62" i="1"/>
  <c r="BU93" i="1"/>
  <c r="BU45" i="1"/>
  <c r="BU65" i="1"/>
  <c r="BU57" i="1"/>
  <c r="BU13" i="1"/>
  <c r="BU58" i="1"/>
  <c r="J139" i="11"/>
  <c r="EL9" i="1"/>
  <c r="BD9" i="1"/>
  <c r="AC9" i="1"/>
  <c r="BD8" i="1"/>
  <c r="AC8" i="1"/>
  <c r="DA8" i="1"/>
  <c r="M7" i="1"/>
  <c r="W7" i="1"/>
  <c r="CN7" i="1"/>
  <c r="DA7" i="1"/>
  <c r="AC7" i="1"/>
  <c r="BD6" i="1"/>
  <c r="X6" i="1"/>
  <c r="CN6" i="1"/>
  <c r="W6" i="1"/>
  <c r="M63" i="1"/>
  <c r="M55" i="1"/>
  <c r="G41" i="11"/>
  <c r="DX12" i="1"/>
  <c r="O25" i="1"/>
  <c r="DZ25" i="1"/>
  <c r="Z63" i="1"/>
  <c r="DJ63" i="1"/>
  <c r="BB73" i="1"/>
  <c r="GG73" i="1"/>
  <c r="DE73" i="1"/>
  <c r="AD73" i="1"/>
  <c r="O72" i="1"/>
  <c r="DH72" i="1"/>
  <c r="DE72" i="1"/>
  <c r="FB71" i="1"/>
  <c r="CY71" i="1"/>
  <c r="AL70" i="1"/>
  <c r="ED70" i="1"/>
  <c r="P70" i="1"/>
  <c r="O69" i="1"/>
  <c r="CP69" i="1"/>
  <c r="P69" i="1"/>
  <c r="P68" i="1"/>
  <c r="GG68" i="1"/>
  <c r="CO68" i="1"/>
  <c r="X68" i="1"/>
  <c r="EV68" i="1"/>
  <c r="CS67" i="1"/>
  <c r="Z67" i="1"/>
  <c r="P67" i="1"/>
  <c r="GF67" i="1"/>
  <c r="O66" i="1"/>
  <c r="DQ66" i="1"/>
  <c r="BJ65" i="1"/>
  <c r="BJ60" i="1"/>
  <c r="BJ27" i="1"/>
  <c r="BJ29" i="1"/>
  <c r="BJ70" i="1"/>
  <c r="BJ24" i="1"/>
  <c r="BJ38" i="1"/>
  <c r="BJ91" i="1"/>
  <c r="BJ50" i="1"/>
  <c r="BJ55" i="1"/>
  <c r="BJ69" i="1"/>
  <c r="BJ25" i="1"/>
  <c r="BJ86" i="1"/>
  <c r="BJ48" i="1"/>
  <c r="BJ92" i="1"/>
  <c r="BJ68" i="1"/>
  <c r="BJ22" i="1"/>
  <c r="BJ37" i="1"/>
  <c r="BJ78" i="1"/>
  <c r="BJ40" i="1"/>
  <c r="BJ32" i="1"/>
  <c r="BJ76" i="1"/>
  <c r="BJ42" i="1"/>
  <c r="BJ83" i="1"/>
  <c r="BJ6" i="1"/>
  <c r="BJ94" i="1"/>
  <c r="BJ88" i="1"/>
  <c r="BJ63" i="1"/>
  <c r="BJ79" i="1"/>
  <c r="BJ71" i="1"/>
  <c r="BJ51" i="1"/>
  <c r="BJ13" i="1"/>
  <c r="BJ28" i="1"/>
  <c r="BJ58" i="1"/>
  <c r="BJ34" i="1"/>
  <c r="BJ89" i="1"/>
  <c r="BJ31" i="1"/>
  <c r="BJ12" i="1"/>
  <c r="BJ57" i="1"/>
  <c r="BJ62" i="1"/>
  <c r="BJ66" i="1"/>
  <c r="BJ90" i="1"/>
  <c r="BJ7" i="1"/>
  <c r="BJ95" i="1"/>
  <c r="BK5" i="1"/>
  <c r="FR37" i="1"/>
  <c r="B64" i="3"/>
  <c r="B20" i="3"/>
  <c r="E20" i="3"/>
  <c r="E66" i="3"/>
  <c r="DV53" i="1"/>
  <c r="BT13" i="1"/>
  <c r="BT55" i="1"/>
  <c r="BT92" i="1"/>
  <c r="BT24" i="1"/>
  <c r="BT52" i="1"/>
  <c r="BT82" i="1"/>
  <c r="BT15" i="1"/>
  <c r="BT58" i="1"/>
  <c r="BT93" i="1"/>
  <c r="BT28" i="1"/>
  <c r="BT54" i="1"/>
  <c r="BT84" i="1"/>
  <c r="BT14" i="1"/>
  <c r="BT35" i="1"/>
  <c r="BT56" i="1"/>
  <c r="BT74" i="1"/>
  <c r="BT89" i="1"/>
  <c r="BT16" i="1"/>
  <c r="BT26" i="1"/>
  <c r="BT42" i="1"/>
  <c r="BT53" i="1"/>
  <c r="BT70" i="1"/>
  <c r="BT83" i="1"/>
  <c r="BF46" i="1"/>
  <c r="DN46" i="1"/>
  <c r="DV62" i="1"/>
  <c r="P43" i="1"/>
  <c r="E15" i="3"/>
  <c r="E61" i="3"/>
  <c r="BI84" i="1"/>
  <c r="BI77" i="1"/>
  <c r="BI68" i="1"/>
  <c r="BI61" i="1"/>
  <c r="BI52" i="1"/>
  <c r="BI44" i="1"/>
  <c r="BI35" i="1"/>
  <c r="BI31" i="1"/>
  <c r="BI17" i="1"/>
  <c r="BI8" i="1"/>
  <c r="BI95" i="1"/>
  <c r="BI88" i="1"/>
  <c r="BI79" i="1"/>
  <c r="BI72" i="1"/>
  <c r="BI62" i="1"/>
  <c r="BI56" i="1"/>
  <c r="BI48" i="1"/>
  <c r="BI41" i="1"/>
  <c r="BI29" i="1"/>
  <c r="BI24" i="1"/>
  <c r="BI19" i="1"/>
  <c r="BI66" i="1"/>
  <c r="BI21" i="1"/>
  <c r="BI30" i="1"/>
  <c r="BI49" i="1"/>
  <c r="BI63" i="1"/>
  <c r="BI82" i="1"/>
  <c r="A7" i="4"/>
  <c r="BI25" i="1"/>
  <c r="BI40" i="1"/>
  <c r="BI57" i="1"/>
  <c r="BI75" i="1"/>
  <c r="BI91" i="1"/>
  <c r="GT21" i="1"/>
  <c r="F172" i="11"/>
  <c r="GT7" i="1"/>
  <c r="EG28" i="1"/>
  <c r="F96" i="11"/>
  <c r="F139" i="11"/>
  <c r="O51" i="1"/>
  <c r="DT51" i="1"/>
  <c r="DY51" i="1"/>
  <c r="GT60" i="1"/>
  <c r="F106" i="11"/>
  <c r="O56" i="1"/>
  <c r="BF56" i="1"/>
  <c r="DA56" i="1"/>
  <c r="DB44" i="1"/>
  <c r="ED53" i="1"/>
  <c r="DN53" i="1"/>
  <c r="BF61" i="1"/>
  <c r="AB61" i="1"/>
  <c r="BG61" i="1"/>
  <c r="N63" i="1"/>
  <c r="AC63" i="1"/>
  <c r="BD63" i="1"/>
  <c r="DA63" i="1"/>
  <c r="DG63" i="1"/>
  <c r="EG62" i="1"/>
  <c r="BD62" i="1"/>
  <c r="EG61" i="1"/>
  <c r="O60" i="1"/>
  <c r="BF60" i="1"/>
  <c r="BG60" i="1"/>
  <c r="DN59" i="1"/>
  <c r="BG59" i="1"/>
  <c r="AF59" i="1"/>
  <c r="DB59" i="1"/>
  <c r="O58" i="1"/>
  <c r="BH58" i="1"/>
  <c r="BG58" i="1"/>
  <c r="EL57" i="1"/>
  <c r="AF56" i="1"/>
  <c r="DN56" i="1"/>
  <c r="BG56" i="1"/>
  <c r="P56" i="1"/>
  <c r="BG54" i="1"/>
  <c r="AF54" i="1"/>
  <c r="DN54" i="1"/>
  <c r="AL53" i="1"/>
  <c r="DZ52" i="1"/>
  <c r="P51" i="1"/>
  <c r="ED50" i="1"/>
  <c r="EN50" i="1"/>
  <c r="EN47" i="1"/>
  <c r="DB49" i="1"/>
  <c r="O48" i="1"/>
  <c r="DB48" i="1"/>
  <c r="AF46" i="1"/>
  <c r="BG46" i="1"/>
  <c r="O45" i="1"/>
  <c r="BF45" i="1"/>
  <c r="BG45" i="1"/>
  <c r="FB44" i="1"/>
  <c r="AF44" i="1"/>
  <c r="DN44" i="1"/>
  <c r="BG44" i="1"/>
  <c r="AF41" i="1"/>
  <c r="BG41" i="1"/>
  <c r="DN41" i="1"/>
  <c r="EP41" i="1"/>
  <c r="EG43" i="1"/>
  <c r="AF42" i="1"/>
  <c r="FY39" i="1"/>
  <c r="AU39" i="1"/>
  <c r="BH10" i="1"/>
  <c r="GI10" i="1"/>
  <c r="AC13" i="1"/>
  <c r="GJ11" i="1"/>
  <c r="BI11" i="1"/>
  <c r="AA11" i="1"/>
  <c r="J132" i="1"/>
  <c r="CD32" i="1"/>
  <c r="H28" i="11"/>
  <c r="P29" i="1"/>
  <c r="EP29" i="1"/>
  <c r="H118" i="11"/>
  <c r="O27" i="1"/>
  <c r="EN29" i="1"/>
  <c r="EL28" i="1"/>
  <c r="FB32" i="1"/>
  <c r="CD31" i="1"/>
  <c r="H27" i="11"/>
  <c r="J131" i="1"/>
  <c r="P31" i="1"/>
  <c r="FK31" i="1"/>
  <c r="EO31" i="1"/>
  <c r="O26" i="1"/>
  <c r="H117" i="11"/>
  <c r="EG27" i="1"/>
  <c r="EE26" i="1"/>
  <c r="DX22" i="1"/>
  <c r="FR35" i="1"/>
  <c r="CY9" i="1"/>
  <c r="AB9" i="1"/>
  <c r="EE25" i="1"/>
  <c r="AL25" i="1"/>
  <c r="CD30" i="1"/>
  <c r="J130" i="1"/>
  <c r="J96" i="1"/>
  <c r="J196" i="1"/>
  <c r="H26" i="11"/>
  <c r="H116" i="11"/>
  <c r="EG26" i="1"/>
  <c r="DL14" i="1"/>
  <c r="CO6" i="1"/>
  <c r="BI10" i="1"/>
  <c r="BD11" i="1"/>
  <c r="Z8" i="1"/>
  <c r="BH9" i="1"/>
  <c r="GI9" i="1"/>
  <c r="GJ10" i="1"/>
  <c r="DA11" i="1"/>
  <c r="Y96" i="1"/>
  <c r="B12" i="2"/>
  <c r="CE96" i="1"/>
  <c r="AA8" i="1"/>
  <c r="A118" i="6"/>
  <c r="E118" i="6"/>
  <c r="GN5" i="1"/>
  <c r="O21" i="1"/>
  <c r="AZ96" i="1"/>
  <c r="P27" i="1"/>
  <c r="EN27" i="1"/>
  <c r="O20" i="1"/>
  <c r="AB7" i="1"/>
  <c r="BF11" i="1"/>
  <c r="L25" i="1"/>
  <c r="FB30" i="1"/>
  <c r="O24" i="1"/>
  <c r="DY24" i="1"/>
  <c r="GS18" i="1"/>
  <c r="O23" i="1"/>
  <c r="M35" i="1"/>
  <c r="M135" i="1"/>
  <c r="BI9" i="1"/>
  <c r="CP6" i="1"/>
  <c r="AA9" i="1"/>
  <c r="P33" i="1"/>
  <c r="FB33" i="1"/>
  <c r="P36" i="1"/>
  <c r="AU36" i="1"/>
  <c r="FO36" i="1"/>
  <c r="P26" i="1"/>
  <c r="EL26" i="1"/>
  <c r="BG53" i="1"/>
  <c r="EC53" i="1"/>
  <c r="AF53" i="1"/>
  <c r="BD56" i="1"/>
  <c r="AD72" i="1"/>
  <c r="X69" i="1"/>
  <c r="FY70" i="1"/>
  <c r="AU70" i="1"/>
  <c r="FW70" i="1"/>
  <c r="EX69" i="1"/>
  <c r="AF61" i="1"/>
  <c r="DN61" i="1"/>
  <c r="EM67" i="1"/>
  <c r="DN58" i="1"/>
  <c r="DN60" i="1"/>
  <c r="B24" i="3"/>
  <c r="B70" i="3"/>
  <c r="B66" i="3"/>
  <c r="BK46" i="1"/>
  <c r="BK45" i="1"/>
  <c r="BK32" i="1"/>
  <c r="BK20" i="1"/>
  <c r="BK73" i="1"/>
  <c r="BK71" i="1"/>
  <c r="BK38" i="1"/>
  <c r="BK27" i="1"/>
  <c r="BK33" i="1"/>
  <c r="BK35" i="1"/>
  <c r="BK64" i="1"/>
  <c r="BK17" i="1"/>
  <c r="BK79" i="1"/>
  <c r="BK81" i="1"/>
  <c r="BK84" i="1"/>
  <c r="BK85" i="1"/>
  <c r="BK65" i="1"/>
  <c r="BK36" i="1"/>
  <c r="BK61" i="1"/>
  <c r="BK62" i="1"/>
  <c r="BK72" i="1"/>
  <c r="BK49" i="1"/>
  <c r="BK37" i="1"/>
  <c r="BK41" i="1"/>
  <c r="BK94" i="1"/>
  <c r="BK26" i="1"/>
  <c r="BK28" i="1"/>
  <c r="BK95" i="1"/>
  <c r="BK77" i="1"/>
  <c r="BK93" i="1"/>
  <c r="BK51" i="1"/>
  <c r="BL5" i="1"/>
  <c r="BL82" i="1"/>
  <c r="BK9" i="1"/>
  <c r="BK43" i="1"/>
  <c r="BK34" i="1"/>
  <c r="BK42" i="1"/>
  <c r="BK10" i="1"/>
  <c r="BK66" i="1"/>
  <c r="BK82" i="1"/>
  <c r="BK69" i="1"/>
  <c r="BK18" i="1"/>
  <c r="BK23" i="1"/>
  <c r="BK67" i="1"/>
  <c r="BK12" i="1"/>
  <c r="BK75" i="1"/>
  <c r="BK22" i="1"/>
  <c r="BK31" i="1"/>
  <c r="BK68" i="1"/>
  <c r="BK89" i="1"/>
  <c r="BK21" i="1"/>
  <c r="BK52" i="1"/>
  <c r="BK50" i="1"/>
  <c r="BK13" i="1"/>
  <c r="BK25" i="1"/>
  <c r="BK60" i="1"/>
  <c r="BK83" i="1"/>
  <c r="BK86" i="1"/>
  <c r="BK74" i="1"/>
  <c r="BK76" i="1"/>
  <c r="BK30" i="1"/>
  <c r="BK56" i="1"/>
  <c r="BK6" i="1"/>
  <c r="BK59" i="1"/>
  <c r="BK87" i="1"/>
  <c r="BK63" i="1"/>
  <c r="BK54" i="1"/>
  <c r="BK44" i="1"/>
  <c r="BK53" i="1"/>
  <c r="BK11" i="1"/>
  <c r="BK78" i="1"/>
  <c r="BK90" i="1"/>
  <c r="BK88" i="1"/>
  <c r="BK48" i="1"/>
  <c r="BK24" i="1"/>
  <c r="BK40" i="1"/>
  <c r="BK57" i="1"/>
  <c r="BK91" i="1"/>
  <c r="BK70" i="1"/>
  <c r="BK29" i="1"/>
  <c r="BK14" i="1"/>
  <c r="BK39" i="1"/>
  <c r="BK8" i="1"/>
  <c r="BK55" i="1"/>
  <c r="BK92" i="1"/>
  <c r="BK80" i="1"/>
  <c r="BK47" i="1"/>
  <c r="A9" i="4"/>
  <c r="BK19" i="1"/>
  <c r="BK16" i="1"/>
  <c r="BK7" i="1"/>
  <c r="BK58" i="1"/>
  <c r="BK15" i="1"/>
  <c r="AF58" i="1"/>
  <c r="AF60" i="1"/>
  <c r="BG63" i="1"/>
  <c r="AF63" i="1"/>
  <c r="DN63" i="1"/>
  <c r="DH59" i="1"/>
  <c r="AD59" i="1"/>
  <c r="FR58" i="1"/>
  <c r="FK56" i="1"/>
  <c r="EL55" i="1"/>
  <c r="DC54" i="1"/>
  <c r="AC54" i="1"/>
  <c r="AL50" i="1"/>
  <c r="EP52" i="1"/>
  <c r="EP51" i="1"/>
  <c r="EO50" i="1"/>
  <c r="AF45" i="1"/>
  <c r="DN45" i="1"/>
  <c r="EE49" i="1"/>
  <c r="EC49" i="1"/>
  <c r="AL49" i="1"/>
  <c r="ED49" i="1"/>
  <c r="DT48" i="1"/>
  <c r="AI48" i="1"/>
  <c r="FM41" i="1"/>
  <c r="DN42" i="1"/>
  <c r="BG42" i="1"/>
  <c r="H18" i="1"/>
  <c r="B6" i="4"/>
  <c r="H19" i="1"/>
  <c r="F105" i="11"/>
  <c r="HH18" i="1"/>
  <c r="HH19" i="1"/>
  <c r="FT38" i="1"/>
  <c r="FK33" i="1"/>
  <c r="EO30" i="1"/>
  <c r="EN30" i="1"/>
  <c r="EO29" i="1"/>
  <c r="EL29" i="1"/>
  <c r="EP32" i="1"/>
  <c r="FM32" i="1"/>
  <c r="BR18" i="1"/>
  <c r="AL26" i="1"/>
  <c r="ED26" i="1"/>
  <c r="EE27" i="1"/>
  <c r="AL27" i="1"/>
  <c r="DY23" i="1"/>
  <c r="DX23" i="1"/>
  <c r="DX20" i="1"/>
  <c r="AI20" i="1"/>
  <c r="DT20" i="1"/>
  <c r="FR36" i="1"/>
  <c r="EP31" i="1"/>
  <c r="AU38" i="1"/>
  <c r="FY38" i="1"/>
  <c r="AD15" i="1"/>
  <c r="DH15" i="1"/>
  <c r="FB31" i="1"/>
  <c r="ED24" i="1"/>
  <c r="DZ24" i="1"/>
  <c r="BS18" i="1"/>
  <c r="GT18" i="1"/>
  <c r="FO33" i="1"/>
  <c r="FM33" i="1"/>
  <c r="EP30" i="1"/>
  <c r="EL27" i="1"/>
  <c r="AL23" i="1"/>
  <c r="DZ23" i="1"/>
  <c r="DT18" i="1"/>
  <c r="AI18" i="1"/>
  <c r="DY21" i="1"/>
  <c r="DX21" i="1"/>
  <c r="FN33" i="1"/>
  <c r="AL24" i="1"/>
  <c r="EE24" i="1"/>
  <c r="GS15" i="1"/>
  <c r="BR15" i="1"/>
  <c r="AG15" i="1"/>
  <c r="CP7" i="1"/>
  <c r="ED23" i="1"/>
  <c r="HH16" i="1"/>
  <c r="HH17" i="1"/>
  <c r="GR5" i="1"/>
  <c r="H16" i="1"/>
  <c r="F102" i="11"/>
  <c r="H17" i="1"/>
  <c r="H117" i="1"/>
  <c r="GP5" i="1"/>
  <c r="GO5" i="1"/>
  <c r="EF24" i="1"/>
  <c r="CS7" i="1"/>
  <c r="Z7" i="1"/>
  <c r="AE15" i="1"/>
  <c r="DL15" i="1"/>
  <c r="FY36" i="1"/>
  <c r="BL21" i="1"/>
  <c r="BL48" i="1"/>
  <c r="BL79" i="1"/>
  <c r="BL34" i="1"/>
  <c r="BL27" i="1"/>
  <c r="BL86" i="1"/>
  <c r="BL63" i="1"/>
  <c r="BL12" i="1"/>
  <c r="BL18" i="1"/>
  <c r="BL70" i="1"/>
  <c r="BL64" i="1"/>
  <c r="BL29" i="1"/>
  <c r="BL13" i="1"/>
  <c r="BL74" i="1"/>
  <c r="BL42" i="1"/>
  <c r="BL33" i="1"/>
  <c r="BL26" i="1"/>
  <c r="BL45" i="1"/>
  <c r="BL93" i="1"/>
  <c r="BL17" i="1"/>
  <c r="BL52" i="1"/>
  <c r="BL20" i="1"/>
  <c r="BL39" i="1"/>
  <c r="BL50" i="1"/>
  <c r="BL35" i="1"/>
  <c r="BL46" i="1"/>
  <c r="BL69" i="1"/>
  <c r="BL75" i="1"/>
  <c r="BL61" i="1"/>
  <c r="BL95" i="1"/>
  <c r="BL24" i="1"/>
  <c r="BL25" i="1"/>
  <c r="BL60" i="1"/>
  <c r="BL76" i="1"/>
  <c r="BL36" i="1"/>
  <c r="BL51" i="1"/>
  <c r="BL15" i="1"/>
  <c r="BL53" i="1"/>
  <c r="BL40" i="1"/>
  <c r="BL38" i="1"/>
  <c r="BL87" i="1"/>
  <c r="BL78" i="1"/>
  <c r="BL28" i="1"/>
  <c r="BL94" i="1"/>
  <c r="BL59" i="1"/>
  <c r="BL55" i="1"/>
  <c r="G104" i="11"/>
  <c r="O18" i="1"/>
  <c r="I118" i="1"/>
  <c r="L18" i="1"/>
  <c r="M19" i="1"/>
  <c r="I117" i="1"/>
  <c r="L16" i="1"/>
  <c r="M16" i="1"/>
  <c r="AG19" i="1"/>
  <c r="GT19" i="1"/>
  <c r="BS19" i="1"/>
  <c r="GS17" i="1"/>
  <c r="BR17" i="1"/>
  <c r="O17" i="1"/>
  <c r="AI17" i="1"/>
  <c r="DT17" i="1"/>
  <c r="K53" i="1"/>
  <c r="L153" i="1"/>
  <c r="DW61" i="1"/>
  <c r="L137" i="1"/>
  <c r="K24" i="11"/>
  <c r="J113" i="11"/>
  <c r="DV68" i="1"/>
  <c r="M8" i="1"/>
  <c r="DW28" i="1"/>
  <c r="M25" i="1"/>
  <c r="L189" i="1"/>
  <c r="O10" i="1"/>
  <c r="AD10" i="1"/>
  <c r="P10" i="1"/>
  <c r="DI5" i="1"/>
  <c r="DF6" i="1"/>
  <c r="DF95" i="1"/>
  <c r="DF94" i="1"/>
  <c r="DF93" i="1"/>
  <c r="DF92" i="1"/>
  <c r="DF91" i="1"/>
  <c r="DF90" i="1"/>
  <c r="DF89" i="1"/>
  <c r="DF88" i="1"/>
  <c r="DF87" i="1"/>
  <c r="DF86" i="1"/>
  <c r="DF85" i="1"/>
  <c r="DF84" i="1"/>
  <c r="DF83" i="1"/>
  <c r="DF82" i="1"/>
  <c r="DF81" i="1"/>
  <c r="DF80" i="1"/>
  <c r="DF79" i="1"/>
  <c r="DF78" i="1"/>
  <c r="DF77" i="1"/>
  <c r="DF76" i="1"/>
  <c r="DF75" i="1"/>
  <c r="DF74" i="1"/>
  <c r="DF73" i="1"/>
  <c r="DF72" i="1"/>
  <c r="DF71" i="1"/>
  <c r="DF70" i="1"/>
  <c r="DF69" i="1"/>
  <c r="DF68" i="1"/>
  <c r="DF67" i="1"/>
  <c r="DF66" i="1"/>
  <c r="DF65" i="1"/>
  <c r="DF64" i="1"/>
  <c r="DG62" i="1"/>
  <c r="DF61" i="1"/>
  <c r="DF60" i="1"/>
  <c r="DF59" i="1"/>
  <c r="DF58" i="1"/>
  <c r="DF57" i="1"/>
  <c r="DF56" i="1"/>
  <c r="DF55" i="1"/>
  <c r="DF54" i="1"/>
  <c r="DF53" i="1"/>
  <c r="DF52" i="1"/>
  <c r="DF51" i="1"/>
  <c r="DF50" i="1"/>
  <c r="DF49" i="1"/>
  <c r="DF48" i="1"/>
  <c r="DF47" i="1"/>
  <c r="DF46" i="1"/>
  <c r="DF45" i="1"/>
  <c r="DF44" i="1"/>
  <c r="DF43" i="1"/>
  <c r="DF42" i="1"/>
  <c r="DF41" i="1"/>
  <c r="DF40" i="1"/>
  <c r="DF39" i="1"/>
  <c r="DF38" i="1"/>
  <c r="DF37" i="1"/>
  <c r="DF36" i="1"/>
  <c r="DF35" i="1"/>
  <c r="DF34" i="1"/>
  <c r="DF33" i="1"/>
  <c r="DF32" i="1"/>
  <c r="DF31" i="1"/>
  <c r="DF30" i="1"/>
  <c r="DF29" i="1"/>
  <c r="DF28" i="1"/>
  <c r="DF27" i="1"/>
  <c r="DF26" i="1"/>
  <c r="DF25" i="1"/>
  <c r="DF24" i="1"/>
  <c r="DF23" i="1"/>
  <c r="DF22" i="1"/>
  <c r="DF21" i="1"/>
  <c r="DF20" i="1"/>
  <c r="DF19" i="1"/>
  <c r="DF18" i="1"/>
  <c r="DF17" i="1"/>
  <c r="DF16" i="1"/>
  <c r="DF15" i="1"/>
  <c r="DF14" i="1"/>
  <c r="DF13" i="1"/>
  <c r="DF12" i="1"/>
  <c r="DF11" i="1"/>
  <c r="DF10" i="1"/>
  <c r="DG8" i="1"/>
  <c r="DF7" i="1"/>
  <c r="DJ6" i="1"/>
  <c r="DI95" i="1"/>
  <c r="DI94" i="1"/>
  <c r="DI93" i="1"/>
  <c r="DI92" i="1"/>
  <c r="DI91" i="1"/>
  <c r="DI90" i="1"/>
  <c r="DI89" i="1"/>
  <c r="DI88" i="1"/>
  <c r="DI87" i="1"/>
  <c r="DI86" i="1"/>
  <c r="DI85" i="1"/>
  <c r="DI84" i="1"/>
  <c r="DI83" i="1"/>
  <c r="DI82" i="1"/>
  <c r="DI81" i="1"/>
  <c r="DI80" i="1"/>
  <c r="DI79" i="1"/>
  <c r="DI78" i="1"/>
  <c r="DI77" i="1"/>
  <c r="DI76" i="1"/>
  <c r="DI75" i="1"/>
  <c r="DI74" i="1"/>
  <c r="DI73" i="1"/>
  <c r="DI72" i="1"/>
  <c r="DI71" i="1"/>
  <c r="DI70" i="1"/>
  <c r="DI69" i="1"/>
  <c r="DI68" i="1"/>
  <c r="DI67" i="1"/>
  <c r="DI66" i="1"/>
  <c r="DI65" i="1"/>
  <c r="DI64" i="1"/>
  <c r="DJ62" i="1"/>
  <c r="DI61" i="1"/>
  <c r="DI60" i="1"/>
  <c r="DI59" i="1"/>
  <c r="DI58" i="1"/>
  <c r="DI57" i="1"/>
  <c r="DI56" i="1"/>
  <c r="DI55" i="1"/>
  <c r="DI54" i="1"/>
  <c r="DI53" i="1"/>
  <c r="DI52" i="1"/>
  <c r="DI51" i="1"/>
  <c r="DI50" i="1"/>
  <c r="DI49" i="1"/>
  <c r="DI48" i="1"/>
  <c r="DI47" i="1"/>
  <c r="DI46" i="1"/>
  <c r="DI45" i="1"/>
  <c r="DI44" i="1"/>
  <c r="DI43" i="1"/>
  <c r="DI42" i="1"/>
  <c r="DI41" i="1"/>
  <c r="DI40" i="1"/>
  <c r="DI39" i="1"/>
  <c r="DI38" i="1"/>
  <c r="DI37" i="1"/>
  <c r="DI36" i="1"/>
  <c r="DI35" i="1"/>
  <c r="DI34" i="1"/>
  <c r="DI33" i="1"/>
  <c r="DI32" i="1"/>
  <c r="DI31" i="1"/>
  <c r="DI30" i="1"/>
  <c r="DI29" i="1"/>
  <c r="DI28" i="1"/>
  <c r="DI27" i="1"/>
  <c r="DI26" i="1"/>
  <c r="DI25" i="1"/>
  <c r="DI24" i="1"/>
  <c r="DI23" i="1"/>
  <c r="DI22" i="1"/>
  <c r="DI21" i="1"/>
  <c r="DI20" i="1"/>
  <c r="DI19" i="1"/>
  <c r="DI18" i="1"/>
  <c r="DI17" i="1"/>
  <c r="DI16" i="1"/>
  <c r="DI15" i="1"/>
  <c r="DI14" i="1"/>
  <c r="DI13" i="1"/>
  <c r="DI12" i="1"/>
  <c r="DI11" i="1"/>
  <c r="DI10" i="1"/>
  <c r="DJ8" i="1"/>
  <c r="DI7" i="1"/>
  <c r="DJ5" i="1"/>
  <c r="DG6" i="1"/>
  <c r="DG95" i="1"/>
  <c r="DG94" i="1"/>
  <c r="DG93" i="1"/>
  <c r="DG92" i="1"/>
  <c r="DG91" i="1"/>
  <c r="DG90" i="1"/>
  <c r="DG89" i="1"/>
  <c r="DG88" i="1"/>
  <c r="DG87" i="1"/>
  <c r="DG86" i="1"/>
  <c r="DG85" i="1"/>
  <c r="DG84" i="1"/>
  <c r="DG83" i="1"/>
  <c r="DG82" i="1"/>
  <c r="DG81" i="1"/>
  <c r="DG80" i="1"/>
  <c r="DG79" i="1"/>
  <c r="DG78" i="1"/>
  <c r="DG77" i="1"/>
  <c r="DG76" i="1"/>
  <c r="DG75" i="1"/>
  <c r="DG74" i="1"/>
  <c r="DG73" i="1"/>
  <c r="DG72" i="1"/>
  <c r="DG71" i="1"/>
  <c r="DG70" i="1"/>
  <c r="DG69" i="1"/>
  <c r="DG68" i="1"/>
  <c r="DG67" i="1"/>
  <c r="DG66" i="1"/>
  <c r="DG65" i="1"/>
  <c r="DG64" i="1"/>
  <c r="DF63" i="1"/>
  <c r="DG61" i="1"/>
  <c r="DG60" i="1"/>
  <c r="DG59" i="1"/>
  <c r="DG58" i="1"/>
  <c r="DG57" i="1"/>
  <c r="DG56" i="1"/>
  <c r="DG55" i="1"/>
  <c r="DG54" i="1"/>
  <c r="DG53" i="1"/>
  <c r="DG52" i="1"/>
  <c r="DG51" i="1"/>
  <c r="DG50" i="1"/>
  <c r="DG49" i="1"/>
  <c r="DG48" i="1"/>
  <c r="DG47" i="1"/>
  <c r="DG46" i="1"/>
  <c r="DG45" i="1"/>
  <c r="DG44" i="1"/>
  <c r="DG43" i="1"/>
  <c r="DG42" i="1"/>
  <c r="DG41" i="1"/>
  <c r="DG40" i="1"/>
  <c r="DG39" i="1"/>
  <c r="DG38" i="1"/>
  <c r="DG37" i="1"/>
  <c r="DG36" i="1"/>
  <c r="DG35" i="1"/>
  <c r="DG34" i="1"/>
  <c r="DG33" i="1"/>
  <c r="DG32" i="1"/>
  <c r="DG31" i="1"/>
  <c r="DG30" i="1"/>
  <c r="DG29" i="1"/>
  <c r="DG28" i="1"/>
  <c r="DG27" i="1"/>
  <c r="DG26" i="1"/>
  <c r="DG25" i="1"/>
  <c r="DG24" i="1"/>
  <c r="DG23" i="1"/>
  <c r="DG22" i="1"/>
  <c r="DG21" i="1"/>
  <c r="DG20" i="1"/>
  <c r="DG19" i="1"/>
  <c r="DG18" i="1"/>
  <c r="DG17" i="1"/>
  <c r="DG16" i="1"/>
  <c r="DG15" i="1"/>
  <c r="DG14" i="1"/>
  <c r="DG13" i="1"/>
  <c r="DG12" i="1"/>
  <c r="DG11" i="1"/>
  <c r="DG10" i="1"/>
  <c r="DF9" i="1"/>
  <c r="DG7" i="1"/>
  <c r="DI6" i="1"/>
  <c r="DJ95" i="1"/>
  <c r="DJ94" i="1"/>
  <c r="DJ93" i="1"/>
  <c r="DJ92" i="1"/>
  <c r="DJ91" i="1"/>
  <c r="DJ90" i="1"/>
  <c r="DJ89" i="1"/>
  <c r="DJ88" i="1"/>
  <c r="DJ87" i="1"/>
  <c r="DJ86" i="1"/>
  <c r="DJ85" i="1"/>
  <c r="DJ84" i="1"/>
  <c r="DJ83" i="1"/>
  <c r="DJ82" i="1"/>
  <c r="DJ81" i="1"/>
  <c r="DJ80" i="1"/>
  <c r="DJ79" i="1"/>
  <c r="DJ78" i="1"/>
  <c r="DJ77" i="1"/>
  <c r="DJ76" i="1"/>
  <c r="DJ75" i="1"/>
  <c r="DJ74" i="1"/>
  <c r="DJ73" i="1"/>
  <c r="DJ72" i="1"/>
  <c r="DJ71" i="1"/>
  <c r="DJ70" i="1"/>
  <c r="DJ69" i="1"/>
  <c r="DJ68" i="1"/>
  <c r="DJ67" i="1"/>
  <c r="DJ66" i="1"/>
  <c r="DJ65" i="1"/>
  <c r="DJ64" i="1"/>
  <c r="DI63" i="1"/>
  <c r="DJ61" i="1"/>
  <c r="DJ60" i="1"/>
  <c r="DJ59" i="1"/>
  <c r="DJ58" i="1"/>
  <c r="DJ57" i="1"/>
  <c r="DJ56" i="1"/>
  <c r="DJ55" i="1"/>
  <c r="DJ54" i="1"/>
  <c r="DJ53" i="1"/>
  <c r="DJ52" i="1"/>
  <c r="DJ51" i="1"/>
  <c r="DJ50" i="1"/>
  <c r="DJ49" i="1"/>
  <c r="DJ48" i="1"/>
  <c r="DJ47" i="1"/>
  <c r="DJ46" i="1"/>
  <c r="DJ45" i="1"/>
  <c r="DJ44" i="1"/>
  <c r="DJ43" i="1"/>
  <c r="DJ42" i="1"/>
  <c r="DJ41" i="1"/>
  <c r="DJ40" i="1"/>
  <c r="DJ39" i="1"/>
  <c r="DJ38" i="1"/>
  <c r="DJ37" i="1"/>
  <c r="DJ36" i="1"/>
  <c r="DJ35" i="1"/>
  <c r="DJ34" i="1"/>
  <c r="DJ33" i="1"/>
  <c r="DJ32" i="1"/>
  <c r="DJ31" i="1"/>
  <c r="DJ30" i="1"/>
  <c r="DJ29" i="1"/>
  <c r="DJ28" i="1"/>
  <c r="DJ27" i="1"/>
  <c r="DJ26" i="1"/>
  <c r="DJ25" i="1"/>
  <c r="DJ24" i="1"/>
  <c r="DJ23" i="1"/>
  <c r="DJ22" i="1"/>
  <c r="DJ21" i="1"/>
  <c r="DJ20" i="1"/>
  <c r="DJ19" i="1"/>
  <c r="DJ18" i="1"/>
  <c r="DJ17" i="1"/>
  <c r="DJ16" i="1"/>
  <c r="DJ15" i="1"/>
  <c r="DJ14" i="1"/>
  <c r="DJ13" i="1"/>
  <c r="DJ12" i="1"/>
  <c r="DJ11" i="1"/>
  <c r="DJ10" i="1"/>
  <c r="AU7" i="1"/>
  <c r="FY7" i="1"/>
  <c r="FB6" i="1"/>
  <c r="DI8" i="1"/>
  <c r="AD8" i="1"/>
  <c r="DJ9" i="1"/>
  <c r="AD9" i="1"/>
  <c r="AB6" i="1"/>
  <c r="CW7" i="1"/>
  <c r="AD63" i="1"/>
  <c r="DE62" i="1"/>
  <c r="AD62" i="1"/>
  <c r="CV5" i="1"/>
  <c r="A29" i="12"/>
  <c r="DE48" i="1"/>
  <c r="DE46" i="1"/>
  <c r="DE44" i="1"/>
  <c r="DE42" i="1"/>
  <c r="DE40" i="1"/>
  <c r="DE38" i="1"/>
  <c r="DE36" i="1"/>
  <c r="DE34" i="1"/>
  <c r="DE32" i="1"/>
  <c r="DE30" i="1"/>
  <c r="DE28" i="1"/>
  <c r="DE26" i="1"/>
  <c r="DE24" i="1"/>
  <c r="DE22" i="1"/>
  <c r="DE20" i="1"/>
  <c r="DE18" i="1"/>
  <c r="DE16" i="1"/>
  <c r="DE12" i="1"/>
  <c r="DE10" i="1"/>
  <c r="DE8" i="1"/>
  <c r="DE6" i="1"/>
  <c r="BU63" i="1"/>
  <c r="BU87" i="1"/>
  <c r="BU84" i="1"/>
  <c r="BU19" i="1"/>
  <c r="BU69" i="1"/>
  <c r="BU75" i="1"/>
  <c r="BU17" i="1"/>
  <c r="BU83" i="1"/>
  <c r="BU73" i="1"/>
  <c r="BU31" i="1"/>
  <c r="BU21" i="1"/>
  <c r="BU23" i="1"/>
  <c r="DV39" i="1"/>
  <c r="BT12" i="1"/>
  <c r="BT36" i="1"/>
  <c r="BT71" i="1"/>
  <c r="BT62" i="1"/>
  <c r="BT31" i="1"/>
  <c r="BT86" i="1"/>
  <c r="BS8" i="1"/>
  <c r="BS21" i="1"/>
  <c r="BS41" i="1"/>
  <c r="BS68" i="1"/>
  <c r="BS82" i="1"/>
  <c r="E7" i="4"/>
  <c r="F7" i="4"/>
  <c r="BS26" i="1"/>
  <c r="BS36" i="1"/>
  <c r="BS49" i="1"/>
  <c r="BS61" i="1"/>
  <c r="BS76" i="1"/>
  <c r="BS91" i="1"/>
  <c r="DE49" i="1"/>
  <c r="DE47" i="1"/>
  <c r="DE45" i="1"/>
  <c r="DE43" i="1"/>
  <c r="DE41" i="1"/>
  <c r="DE39" i="1"/>
  <c r="DE37" i="1"/>
  <c r="DE35" i="1"/>
  <c r="DE33" i="1"/>
  <c r="DE31" i="1"/>
  <c r="DE29" i="1"/>
  <c r="DE27" i="1"/>
  <c r="DE25" i="1"/>
  <c r="DE23" i="1"/>
  <c r="DE21" i="1"/>
  <c r="DE19" i="1"/>
  <c r="DE17" i="1"/>
  <c r="DE15" i="1"/>
  <c r="DE13" i="1"/>
  <c r="DE11" i="1"/>
  <c r="DE9" i="1"/>
  <c r="CW6" i="1"/>
  <c r="CV95" i="1"/>
  <c r="CV94" i="1"/>
  <c r="CV93" i="1"/>
  <c r="CV92" i="1"/>
  <c r="CV91" i="1"/>
  <c r="CV90" i="1"/>
  <c r="CV89" i="1"/>
  <c r="CV88" i="1"/>
  <c r="CV87" i="1"/>
  <c r="CV86" i="1"/>
  <c r="CV85" i="1"/>
  <c r="CV84" i="1"/>
  <c r="CV83" i="1"/>
  <c r="CV82" i="1"/>
  <c r="CV81" i="1"/>
  <c r="CV80" i="1"/>
  <c r="CV79" i="1"/>
  <c r="CV78" i="1"/>
  <c r="CV77" i="1"/>
  <c r="CV76" i="1"/>
  <c r="CV75" i="1"/>
  <c r="CV74" i="1"/>
  <c r="CV73" i="1"/>
  <c r="CV72" i="1"/>
  <c r="CV71" i="1"/>
  <c r="CV70" i="1"/>
  <c r="CV69" i="1"/>
  <c r="CV68" i="1"/>
  <c r="CV67" i="1"/>
  <c r="CV66" i="1"/>
  <c r="CV65" i="1"/>
  <c r="CV64" i="1"/>
  <c r="CV63" i="1"/>
  <c r="CV62" i="1"/>
  <c r="CW60" i="1"/>
  <c r="CV59" i="1"/>
  <c r="CV58" i="1"/>
  <c r="CV57" i="1"/>
  <c r="CV56" i="1"/>
  <c r="CV55" i="1"/>
  <c r="CV54" i="1"/>
  <c r="CV53" i="1"/>
  <c r="CV52" i="1"/>
  <c r="CV51" i="1"/>
  <c r="CV50" i="1"/>
  <c r="CV49" i="1"/>
  <c r="CV48" i="1"/>
  <c r="CV47" i="1"/>
  <c r="CV46" i="1"/>
  <c r="CV45" i="1"/>
  <c r="CV44" i="1"/>
  <c r="CV43" i="1"/>
  <c r="CV42" i="1"/>
  <c r="CV41" i="1"/>
  <c r="CV40" i="1"/>
  <c r="CV39" i="1"/>
  <c r="CV38" i="1"/>
  <c r="CV37" i="1"/>
  <c r="CV36" i="1"/>
  <c r="CV35" i="1"/>
  <c r="CV34" i="1"/>
  <c r="CV33" i="1"/>
  <c r="CV32" i="1"/>
  <c r="CV31" i="1"/>
  <c r="CV30" i="1"/>
  <c r="CV29" i="1"/>
  <c r="CV28" i="1"/>
  <c r="CV27" i="1"/>
  <c r="CV26" i="1"/>
  <c r="CV25" i="1"/>
  <c r="CV24" i="1"/>
  <c r="CV23" i="1"/>
  <c r="CV22" i="1"/>
  <c r="CV21" i="1"/>
  <c r="CV20" i="1"/>
  <c r="CV19" i="1"/>
  <c r="CV18" i="1"/>
  <c r="CV17" i="1"/>
  <c r="CV16" i="1"/>
  <c r="CV15" i="1"/>
  <c r="CV14" i="1"/>
  <c r="CV13" i="1"/>
  <c r="CV12" i="1"/>
  <c r="CV11" i="1"/>
  <c r="CV10" i="1"/>
  <c r="CV9" i="1"/>
  <c r="CV8" i="1"/>
  <c r="CV7" i="1"/>
  <c r="CW5" i="1"/>
  <c r="A30" i="12"/>
  <c r="CV6" i="1"/>
  <c r="CW95" i="1"/>
  <c r="CW94" i="1"/>
  <c r="CW93" i="1"/>
  <c r="CW92" i="1"/>
  <c r="CW91" i="1"/>
  <c r="CW90" i="1"/>
  <c r="CW89" i="1"/>
  <c r="CW88" i="1"/>
  <c r="CW87" i="1"/>
  <c r="CW86" i="1"/>
  <c r="CW85" i="1"/>
  <c r="CW84" i="1"/>
  <c r="CW83" i="1"/>
  <c r="CW82" i="1"/>
  <c r="CW81" i="1"/>
  <c r="CW80" i="1"/>
  <c r="CW79" i="1"/>
  <c r="CW78" i="1"/>
  <c r="CW77" i="1"/>
  <c r="CW76" i="1"/>
  <c r="CW75" i="1"/>
  <c r="CW74" i="1"/>
  <c r="CW73" i="1"/>
  <c r="CW72" i="1"/>
  <c r="CW71" i="1"/>
  <c r="CW70" i="1"/>
  <c r="CW69" i="1"/>
  <c r="CW68" i="1"/>
  <c r="CW67" i="1"/>
  <c r="CW66" i="1"/>
  <c r="CW65" i="1"/>
  <c r="CW64" i="1"/>
  <c r="CW63" i="1"/>
  <c r="CW62" i="1"/>
  <c r="CW59" i="1"/>
  <c r="CW58" i="1"/>
  <c r="CW57" i="1"/>
  <c r="CW56" i="1"/>
  <c r="CW55" i="1"/>
  <c r="CW54" i="1"/>
  <c r="CW53" i="1"/>
  <c r="CW52" i="1"/>
  <c r="CW51" i="1"/>
  <c r="CW50" i="1"/>
  <c r="CW49" i="1"/>
  <c r="CW48" i="1"/>
  <c r="CW47" i="1"/>
  <c r="CW46" i="1"/>
  <c r="CW45" i="1"/>
  <c r="CW44" i="1"/>
  <c r="CW43" i="1"/>
  <c r="CW42" i="1"/>
  <c r="CW41" i="1"/>
  <c r="CW40" i="1"/>
  <c r="CW39" i="1"/>
  <c r="CW38" i="1"/>
  <c r="CW37" i="1"/>
  <c r="CW36" i="1"/>
  <c r="CW35" i="1"/>
  <c r="CW34" i="1"/>
  <c r="CW33" i="1"/>
  <c r="CW32" i="1"/>
  <c r="CW31" i="1"/>
  <c r="CW30" i="1"/>
  <c r="CW29" i="1"/>
  <c r="CW28" i="1"/>
  <c r="CW27" i="1"/>
  <c r="CW26" i="1"/>
  <c r="CW25" i="1"/>
  <c r="CW24" i="1"/>
  <c r="CW23" i="1"/>
  <c r="CW22" i="1"/>
  <c r="CW21" i="1"/>
  <c r="CW20" i="1"/>
  <c r="CW19" i="1"/>
  <c r="CW18" i="1"/>
  <c r="CW17" i="1"/>
  <c r="CW16" i="1"/>
  <c r="CW15" i="1"/>
  <c r="CW14" i="1"/>
  <c r="CW13" i="1"/>
  <c r="CW12" i="1"/>
  <c r="CW11" i="1"/>
  <c r="CW10" i="1"/>
  <c r="CW9" i="1"/>
  <c r="CW8" i="1"/>
  <c r="FW61" i="1"/>
  <c r="CW61" i="1"/>
  <c r="EN60" i="1"/>
  <c r="BR60" i="1"/>
  <c r="BL9" i="1"/>
  <c r="BL49" i="1"/>
  <c r="BL80" i="1"/>
  <c r="BL22" i="1"/>
  <c r="BL57" i="1"/>
  <c r="BL32" i="1"/>
  <c r="BL83" i="1"/>
  <c r="A10" i="4"/>
  <c r="B10" i="4"/>
  <c r="BL10" i="1"/>
  <c r="BL62" i="1"/>
  <c r="BL47" i="1"/>
  <c r="BL56" i="1"/>
  <c r="BL91" i="1"/>
  <c r="BL19" i="1"/>
  <c r="BL41" i="1"/>
  <c r="BL8" i="1"/>
  <c r="BL37" i="1"/>
  <c r="BL85" i="1"/>
  <c r="BL88" i="1"/>
  <c r="BL72" i="1"/>
  <c r="BL77" i="1"/>
  <c r="BL23" i="1"/>
  <c r="BL73" i="1"/>
  <c r="BL43" i="1"/>
  <c r="BL65" i="1"/>
  <c r="BL92" i="1"/>
  <c r="BL30" i="1"/>
  <c r="BL6" i="1"/>
  <c r="BL54" i="1"/>
  <c r="BL71" i="1"/>
  <c r="BM5" i="1"/>
  <c r="BL44" i="1"/>
  <c r="BL7" i="1"/>
  <c r="BL31" i="1"/>
  <c r="BL11" i="1"/>
  <c r="BL89" i="1"/>
  <c r="BL58" i="1"/>
  <c r="BL68" i="1"/>
  <c r="BL90" i="1"/>
  <c r="BL84" i="1"/>
  <c r="BL81" i="1"/>
  <c r="BL16" i="1"/>
  <c r="BL67" i="1"/>
  <c r="BL66" i="1"/>
  <c r="BL14" i="1"/>
  <c r="BU55" i="1"/>
  <c r="BU78" i="1"/>
  <c r="BU59" i="1"/>
  <c r="BU71" i="1"/>
  <c r="BU51" i="1"/>
  <c r="BU9" i="1"/>
  <c r="BU6" i="1"/>
  <c r="BU20" i="1"/>
  <c r="BU44" i="1"/>
  <c r="BU74" i="1"/>
  <c r="BU24" i="1"/>
  <c r="BU72" i="1"/>
  <c r="BU53" i="1"/>
  <c r="BU32" i="1"/>
  <c r="BU89" i="1"/>
  <c r="BU80" i="1"/>
  <c r="BU41" i="1"/>
  <c r="BV5" i="1"/>
  <c r="BV56" i="1"/>
  <c r="BU48" i="1"/>
  <c r="BU12" i="1"/>
  <c r="BU54" i="1"/>
  <c r="BI42" i="1"/>
  <c r="BI15" i="1"/>
  <c r="BI83" i="1"/>
  <c r="G37" i="11"/>
  <c r="M45" i="1"/>
  <c r="M13" i="1"/>
  <c r="M47" i="1"/>
  <c r="I129" i="1"/>
  <c r="BV67" i="1"/>
  <c r="BV31" i="1"/>
  <c r="BV53" i="1"/>
  <c r="BT69" i="1"/>
  <c r="BT41" i="1"/>
  <c r="E8" i="4"/>
  <c r="BT75" i="1"/>
  <c r="BT43" i="1"/>
  <c r="BT6" i="1"/>
  <c r="BT44" i="1"/>
  <c r="BT80" i="1"/>
  <c r="BT21" i="1"/>
  <c r="BT48" i="1"/>
  <c r="BT77" i="1"/>
  <c r="L127" i="1"/>
  <c r="DV89" i="1"/>
  <c r="AJ68" i="1"/>
  <c r="BM61" i="1"/>
  <c r="BM46" i="1"/>
  <c r="BM17" i="1"/>
  <c r="BM65" i="1"/>
  <c r="BM95" i="1"/>
  <c r="BM24" i="1"/>
  <c r="BM60" i="1"/>
  <c r="BM75" i="1"/>
  <c r="BM28" i="1"/>
  <c r="BM12" i="1"/>
  <c r="BM27" i="1"/>
  <c r="BM34" i="1"/>
  <c r="BM58" i="1"/>
  <c r="BM76" i="1"/>
  <c r="BM44" i="1"/>
  <c r="BM84" i="1"/>
  <c r="BM47" i="1"/>
  <c r="BM9" i="1"/>
  <c r="BM90" i="1"/>
  <c r="BM48" i="1"/>
  <c r="BM45" i="1"/>
  <c r="BM73" i="1"/>
  <c r="BM71" i="1"/>
  <c r="BM21" i="1"/>
  <c r="BM37" i="1"/>
  <c r="BM30" i="1"/>
  <c r="BM33" i="1"/>
  <c r="BM38" i="1"/>
  <c r="BM85" i="1"/>
  <c r="BM13" i="1"/>
  <c r="BM53" i="1"/>
  <c r="BM78" i="1"/>
  <c r="BM74" i="1"/>
  <c r="BM35" i="1"/>
  <c r="BN5" i="1"/>
  <c r="BM81" i="1"/>
  <c r="BM11" i="1"/>
  <c r="BM94" i="1"/>
  <c r="BM88" i="1"/>
  <c r="BM59" i="1"/>
  <c r="BM32" i="1"/>
  <c r="BM83" i="1"/>
  <c r="BM79" i="1"/>
  <c r="BM6" i="1"/>
  <c r="BM70" i="1"/>
  <c r="G102" i="11"/>
  <c r="I116" i="1"/>
  <c r="L17" i="1"/>
  <c r="G103" i="11"/>
  <c r="L19" i="1"/>
  <c r="G105" i="11"/>
  <c r="I119" i="1"/>
  <c r="BV33" i="1"/>
  <c r="BV90" i="1"/>
  <c r="BV79" i="1"/>
  <c r="BV15" i="1"/>
  <c r="BV49" i="1"/>
  <c r="BV66" i="1"/>
  <c r="BV34" i="1"/>
  <c r="BV68" i="1"/>
  <c r="BV9" i="1"/>
  <c r="BW5" i="1"/>
  <c r="BV55" i="1"/>
  <c r="BV29" i="1"/>
  <c r="BV95" i="1"/>
  <c r="E10" i="4"/>
  <c r="BV82" i="1"/>
  <c r="BV13" i="1"/>
  <c r="BV32" i="1"/>
  <c r="BV11" i="1"/>
  <c r="BV54" i="1"/>
  <c r="BV73" i="1"/>
  <c r="BV70" i="1"/>
  <c r="BV62" i="1"/>
  <c r="BV84" i="1"/>
  <c r="BJ33" i="1"/>
  <c r="BJ64" i="1"/>
  <c r="A8" i="4"/>
  <c r="B8" i="4"/>
  <c r="BJ61" i="1"/>
  <c r="BJ87" i="1"/>
  <c r="BJ9" i="1"/>
  <c r="BJ45" i="1"/>
  <c r="BJ35" i="1"/>
  <c r="BJ39" i="1"/>
  <c r="BJ20" i="1"/>
  <c r="BJ8" i="1"/>
  <c r="BJ59" i="1"/>
  <c r="BJ18" i="1"/>
  <c r="BJ52" i="1"/>
  <c r="BJ19" i="1"/>
  <c r="BJ56" i="1"/>
  <c r="BJ81" i="1"/>
  <c r="BJ54" i="1"/>
  <c r="BJ49" i="1"/>
  <c r="BJ21" i="1"/>
  <c r="BJ46" i="1"/>
  <c r="BJ16" i="1"/>
  <c r="BJ73" i="1"/>
  <c r="BJ84" i="1"/>
  <c r="BJ11" i="1"/>
  <c r="BJ41" i="1"/>
  <c r="BJ30" i="1"/>
  <c r="BJ67" i="1"/>
  <c r="BJ74" i="1"/>
  <c r="BJ77" i="1"/>
  <c r="BJ44" i="1"/>
  <c r="BJ23" i="1"/>
  <c r="BJ75" i="1"/>
  <c r="BJ85" i="1"/>
  <c r="BJ26" i="1"/>
  <c r="BJ47" i="1"/>
  <c r="BJ80" i="1"/>
  <c r="BJ53" i="1"/>
  <c r="BJ14" i="1"/>
  <c r="BJ36" i="1"/>
  <c r="BJ72" i="1"/>
  <c r="BJ82" i="1"/>
  <c r="BJ17" i="1"/>
  <c r="X7" i="1"/>
  <c r="AG18" i="1"/>
  <c r="DX66" i="1"/>
  <c r="BU38" i="1"/>
  <c r="BU49" i="1"/>
  <c r="BU16" i="1"/>
  <c r="BU35" i="1"/>
  <c r="BU56" i="1"/>
  <c r="BU42" i="1"/>
  <c r="BU18" i="1"/>
  <c r="BU11" i="1"/>
  <c r="BU52" i="1"/>
  <c r="BU76" i="1"/>
  <c r="BU85" i="1"/>
  <c r="BU10" i="1"/>
  <c r="BU28" i="1"/>
  <c r="BU37" i="1"/>
  <c r="BU90" i="1"/>
  <c r="BU33" i="1"/>
  <c r="BU95" i="1"/>
  <c r="BU64" i="1"/>
  <c r="BU8" i="1"/>
  <c r="BU81" i="1"/>
  <c r="BU27" i="1"/>
  <c r="BU68" i="1"/>
  <c r="BU67" i="1"/>
  <c r="BU92" i="1"/>
  <c r="BU29" i="1"/>
  <c r="E9" i="4"/>
  <c r="BU82" i="1"/>
  <c r="BU36" i="1"/>
  <c r="BU25" i="1"/>
  <c r="BU86" i="1"/>
  <c r="BU60" i="1"/>
  <c r="BU22" i="1"/>
  <c r="BU50" i="1"/>
  <c r="BU40" i="1"/>
  <c r="BU7" i="1"/>
  <c r="BU46" i="1"/>
  <c r="BU26" i="1"/>
  <c r="BU61" i="1"/>
  <c r="BU79" i="1"/>
  <c r="BU15" i="1"/>
  <c r="BU34" i="1"/>
  <c r="BU77" i="1"/>
  <c r="BU66" i="1"/>
  <c r="BU43" i="1"/>
  <c r="BU14" i="1"/>
  <c r="N12" i="1"/>
  <c r="DC12" i="1"/>
  <c r="BI26" i="1"/>
  <c r="BI58" i="1"/>
  <c r="BI90" i="1"/>
  <c r="BI34" i="1"/>
  <c r="BI67" i="1"/>
  <c r="F29" i="11"/>
  <c r="M108" i="1"/>
  <c r="M173" i="1"/>
  <c r="DW25" i="1"/>
  <c r="GG10" i="1"/>
  <c r="BB10" i="1"/>
  <c r="FB60" i="1"/>
  <c r="CV60" i="1"/>
  <c r="AB60" i="1"/>
  <c r="BM18" i="1"/>
  <c r="BM69" i="1"/>
  <c r="BM16" i="1"/>
  <c r="BM42" i="1"/>
  <c r="BM41" i="1"/>
  <c r="BM36" i="1"/>
  <c r="BM51" i="1"/>
  <c r="BM15" i="1"/>
  <c r="BM92" i="1"/>
  <c r="A11" i="4"/>
  <c r="B11" i="4"/>
  <c r="BM82" i="1"/>
  <c r="BM67" i="1"/>
  <c r="BM57" i="1"/>
  <c r="BM29" i="1"/>
  <c r="BM56" i="1"/>
  <c r="BM55" i="1"/>
  <c r="BM22" i="1"/>
  <c r="BM39" i="1"/>
  <c r="BM26" i="1"/>
  <c r="BM7" i="1"/>
  <c r="BM10" i="1"/>
  <c r="BM77" i="1"/>
  <c r="BM20" i="1"/>
  <c r="BM91" i="1"/>
  <c r="BM87" i="1"/>
  <c r="BM23" i="1"/>
  <c r="BM72" i="1"/>
  <c r="BM93" i="1"/>
  <c r="BM54" i="1"/>
  <c r="BM66" i="1"/>
  <c r="BM8" i="1"/>
  <c r="BM43" i="1"/>
  <c r="BM80" i="1"/>
  <c r="BM40" i="1"/>
  <c r="BM52" i="1"/>
  <c r="BM50" i="1"/>
  <c r="BM25" i="1"/>
  <c r="BM63" i="1"/>
  <c r="BM49" i="1"/>
  <c r="BM31" i="1"/>
  <c r="BM19" i="1"/>
  <c r="BM68" i="1"/>
  <c r="BM62" i="1"/>
  <c r="BM86" i="1"/>
  <c r="BM89" i="1"/>
  <c r="BM64" i="1"/>
  <c r="BM14" i="1"/>
  <c r="BV10" i="1"/>
  <c r="BV71" i="1"/>
  <c r="BV75" i="1"/>
  <c r="BV44" i="1"/>
  <c r="BV61" i="1"/>
  <c r="BV41" i="1"/>
  <c r="BV35" i="1"/>
  <c r="BV57" i="1"/>
  <c r="BV81" i="1"/>
  <c r="BV50" i="1"/>
  <c r="BV27" i="1"/>
  <c r="BV85" i="1"/>
  <c r="BV77" i="1"/>
  <c r="BV91" i="1"/>
  <c r="BV30" i="1"/>
  <c r="BV7" i="1"/>
  <c r="BV42" i="1"/>
  <c r="BV16" i="1"/>
  <c r="BV14" i="1"/>
  <c r="BV92" i="1"/>
  <c r="BV65" i="1"/>
  <c r="BV19" i="1"/>
  <c r="BV78" i="1"/>
  <c r="BV43" i="1"/>
  <c r="BV18" i="1"/>
  <c r="BV6" i="1"/>
  <c r="BV52" i="1"/>
  <c r="BV94" i="1"/>
  <c r="BV45" i="1"/>
  <c r="BV38" i="1"/>
  <c r="BV89" i="1"/>
  <c r="BV86" i="1"/>
  <c r="BV40" i="1"/>
  <c r="BV64" i="1"/>
  <c r="BV24" i="1"/>
  <c r="BV22" i="1"/>
  <c r="BV74" i="1"/>
  <c r="BV20" i="1"/>
  <c r="BV17" i="1"/>
  <c r="BV36" i="1"/>
  <c r="BV21" i="1"/>
  <c r="BV28" i="1"/>
  <c r="BV69" i="1"/>
  <c r="BV37" i="1"/>
  <c r="BV83" i="1"/>
  <c r="BV48" i="1"/>
  <c r="BV25" i="1"/>
  <c r="BV80" i="1"/>
  <c r="BV63" i="1"/>
  <c r="BV46" i="1"/>
  <c r="BV76" i="1"/>
  <c r="BV87" i="1"/>
  <c r="BV59" i="1"/>
  <c r="BV93" i="1"/>
  <c r="BV12" i="1"/>
  <c r="BV60" i="1"/>
  <c r="BV88" i="1"/>
  <c r="BV26" i="1"/>
  <c r="BV8" i="1"/>
  <c r="BV47" i="1"/>
  <c r="BV39" i="1"/>
  <c r="DA12" i="1"/>
  <c r="BD12" i="1"/>
  <c r="AC12" i="1"/>
  <c r="O16" i="1"/>
  <c r="BR16" i="1"/>
  <c r="AG17" i="1"/>
  <c r="BW60" i="1"/>
  <c r="BW45" i="1"/>
  <c r="BW39" i="1"/>
  <c r="BW67" i="1"/>
  <c r="BW27" i="1"/>
  <c r="BW43" i="1"/>
  <c r="BW36" i="1"/>
  <c r="BW21" i="1"/>
  <c r="BW62" i="1"/>
  <c r="BW92" i="1"/>
  <c r="BW52" i="1"/>
  <c r="BW74" i="1"/>
  <c r="BW18" i="1"/>
  <c r="BW22" i="1"/>
  <c r="BW49" i="1"/>
  <c r="BW11" i="1"/>
  <c r="BW91" i="1"/>
  <c r="BW61" i="1"/>
  <c r="BW72" i="1"/>
  <c r="BW53" i="1"/>
  <c r="BW57" i="1"/>
  <c r="BW79" i="1"/>
  <c r="BW9" i="1"/>
  <c r="BW35" i="1"/>
  <c r="BW86" i="1"/>
  <c r="BW7" i="1"/>
  <c r="BW37" i="1"/>
  <c r="BW28" i="1"/>
  <c r="BW13" i="1"/>
  <c r="BW47" i="1"/>
  <c r="BW82" i="1"/>
  <c r="BW89" i="1"/>
  <c r="BW51" i="1"/>
  <c r="BW16" i="1"/>
  <c r="BW24" i="1"/>
  <c r="BW20" i="1"/>
  <c r="BW83" i="1"/>
  <c r="BW55" i="1"/>
  <c r="BW33" i="1"/>
  <c r="BW6" i="1"/>
  <c r="BW58" i="1"/>
  <c r="BW42" i="1"/>
  <c r="BW73" i="1"/>
  <c r="BW78" i="1"/>
  <c r="BW54" i="1"/>
  <c r="BW34" i="1"/>
  <c r="BX5" i="1"/>
  <c r="BW64" i="1"/>
  <c r="BW29" i="1"/>
  <c r="BW26" i="1"/>
  <c r="BW69" i="1"/>
  <c r="BW32" i="1"/>
  <c r="BW85" i="1"/>
  <c r="BW10" i="1"/>
  <c r="BW31" i="1"/>
  <c r="BW50" i="1"/>
  <c r="BW88" i="1"/>
  <c r="BW30" i="1"/>
  <c r="BW81" i="1"/>
  <c r="BW38" i="1"/>
  <c r="BW63" i="1"/>
  <c r="BW56" i="1"/>
  <c r="BW76" i="1"/>
  <c r="BW12" i="1"/>
  <c r="BW44" i="1"/>
  <c r="BW41" i="1"/>
  <c r="BW48" i="1"/>
  <c r="BW59" i="1"/>
  <c r="BW8" i="1"/>
  <c r="BW46" i="1"/>
  <c r="BW93" i="1"/>
  <c r="BW66" i="1"/>
  <c r="BW68" i="1"/>
  <c r="E11" i="4"/>
  <c r="BW19" i="1"/>
  <c r="BW84" i="1"/>
  <c r="BW90" i="1"/>
  <c r="BW25" i="1"/>
  <c r="BW40" i="1"/>
  <c r="BW15" i="1"/>
  <c r="BW65" i="1"/>
  <c r="BW80" i="1"/>
  <c r="BW14" i="1"/>
  <c r="BW23" i="1"/>
  <c r="BW70" i="1"/>
  <c r="BW75" i="1"/>
  <c r="BW94" i="1"/>
  <c r="BW87" i="1"/>
  <c r="BW17" i="1"/>
  <c r="BW71" i="1"/>
  <c r="BW95" i="1"/>
  <c r="BW77" i="1"/>
  <c r="BN24" i="1"/>
  <c r="BN29" i="1"/>
  <c r="BN41" i="1"/>
  <c r="BN68" i="1"/>
  <c r="BN6" i="1"/>
  <c r="BN13" i="1"/>
  <c r="BN33" i="1"/>
  <c r="BN39" i="1"/>
  <c r="BN65" i="1"/>
  <c r="BN9" i="1"/>
  <c r="A12" i="4"/>
  <c r="B12" i="4"/>
  <c r="BN88" i="1"/>
  <c r="BO5" i="1"/>
  <c r="BN79" i="1"/>
  <c r="BN32" i="1"/>
  <c r="BN57" i="1"/>
  <c r="BN95" i="1"/>
  <c r="BN14" i="1"/>
  <c r="BN25" i="1"/>
  <c r="BN12" i="1"/>
  <c r="BN84" i="1"/>
  <c r="BN90" i="1"/>
  <c r="BN46" i="1"/>
  <c r="BN42" i="1"/>
  <c r="BN7" i="1"/>
  <c r="BN91" i="1"/>
  <c r="BN83" i="1"/>
  <c r="BN67" i="1"/>
  <c r="BN52" i="1"/>
  <c r="BN76" i="1"/>
  <c r="BN15" i="1"/>
  <c r="BN87" i="1"/>
  <c r="BN82" i="1"/>
  <c r="BN49" i="1"/>
  <c r="BN34" i="1"/>
  <c r="BN8" i="1"/>
  <c r="BN53" i="1"/>
  <c r="BN78" i="1"/>
  <c r="BN58" i="1"/>
  <c r="BN75" i="1"/>
  <c r="BN22" i="1"/>
  <c r="BN63" i="1"/>
  <c r="BN51" i="1"/>
  <c r="BN37" i="1"/>
  <c r="BN80" i="1"/>
  <c r="BN70" i="1"/>
  <c r="BN10" i="1"/>
  <c r="BN73" i="1"/>
  <c r="BN86" i="1"/>
  <c r="BN66" i="1"/>
  <c r="BN50" i="1"/>
  <c r="BN72" i="1"/>
  <c r="BN60" i="1"/>
  <c r="BN17" i="1"/>
  <c r="BN89" i="1"/>
  <c r="BN43" i="1"/>
  <c r="BN94" i="1"/>
  <c r="BN56" i="1"/>
  <c r="BN64" i="1"/>
  <c r="BN36" i="1"/>
  <c r="BN47" i="1"/>
  <c r="BN62" i="1"/>
  <c r="BN81" i="1"/>
  <c r="BN26" i="1"/>
  <c r="BN61" i="1"/>
  <c r="BN45" i="1"/>
  <c r="BN85" i="1"/>
  <c r="BN77" i="1"/>
  <c r="BN31" i="1"/>
  <c r="BN23" i="1"/>
  <c r="BN21" i="1"/>
  <c r="BN59" i="1"/>
  <c r="BN28" i="1"/>
  <c r="BN54" i="1"/>
  <c r="BN44" i="1"/>
  <c r="BN38" i="1"/>
  <c r="BN92" i="1"/>
  <c r="BN19" i="1"/>
  <c r="BN40" i="1"/>
  <c r="BN55" i="1"/>
  <c r="BN30" i="1"/>
  <c r="BN16" i="1"/>
  <c r="BN27" i="1"/>
  <c r="BN20" i="1"/>
  <c r="BN35" i="1"/>
  <c r="BN93" i="1"/>
  <c r="BN71" i="1"/>
  <c r="BN69" i="1"/>
  <c r="BN18" i="1"/>
  <c r="BN11" i="1"/>
  <c r="BN48" i="1"/>
  <c r="BN74" i="1"/>
  <c r="BG17" i="1"/>
  <c r="BG96" i="1"/>
  <c r="I45" i="2"/>
  <c r="DN17" i="1"/>
  <c r="AF17" i="1"/>
  <c r="AE16" i="1"/>
  <c r="DL16" i="1"/>
  <c r="BO16" i="1"/>
  <c r="BO80" i="1"/>
  <c r="BO88" i="1"/>
  <c r="BO47" i="1"/>
  <c r="BO12" i="1"/>
  <c r="BO33" i="1"/>
  <c r="BO87" i="1"/>
  <c r="BO23" i="1"/>
  <c r="BO21" i="1"/>
  <c r="BO28" i="1"/>
  <c r="BO37" i="1"/>
  <c r="BO64" i="1"/>
  <c r="BO89" i="1"/>
  <c r="BO19" i="1"/>
  <c r="BO13" i="1"/>
  <c r="BO14" i="1"/>
  <c r="BO95" i="1"/>
  <c r="BO60" i="1"/>
  <c r="BO59" i="1"/>
  <c r="BO20" i="1"/>
  <c r="BO62" i="1"/>
  <c r="BO49" i="1"/>
  <c r="BO81" i="1"/>
  <c r="BO43" i="1"/>
  <c r="BO32" i="1"/>
  <c r="BO7" i="1"/>
  <c r="BO48" i="1"/>
  <c r="BO9" i="1"/>
  <c r="BO69" i="1"/>
  <c r="BO76" i="1"/>
  <c r="BO70" i="1"/>
  <c r="BO85" i="1"/>
  <c r="BO78" i="1"/>
  <c r="BO55" i="1"/>
  <c r="BO29" i="1"/>
  <c r="BO26" i="1"/>
  <c r="BO67" i="1"/>
  <c r="BO35" i="1"/>
  <c r="BO38" i="1"/>
  <c r="BO42" i="1"/>
  <c r="BO86" i="1"/>
  <c r="BO74" i="1"/>
  <c r="BO72" i="1"/>
  <c r="BO92" i="1"/>
  <c r="BO57" i="1"/>
  <c r="A13" i="4"/>
  <c r="B13" i="4"/>
  <c r="BO82" i="1"/>
  <c r="BO71" i="1"/>
  <c r="BO27" i="1"/>
  <c r="BO56" i="1"/>
  <c r="BO93" i="1"/>
  <c r="BO46" i="1"/>
  <c r="BO63" i="1"/>
  <c r="BO39" i="1"/>
  <c r="BO50" i="1"/>
  <c r="BO94" i="1"/>
  <c r="BO24" i="1"/>
  <c r="BO66" i="1"/>
  <c r="BO53" i="1"/>
  <c r="BO44" i="1"/>
  <c r="BO25" i="1"/>
  <c r="BO11" i="1"/>
  <c r="BO79" i="1"/>
  <c r="BO10" i="1"/>
  <c r="BO83" i="1"/>
  <c r="BO34" i="1"/>
  <c r="BO84" i="1"/>
  <c r="BO31" i="1"/>
  <c r="BO41" i="1"/>
  <c r="BO40" i="1"/>
  <c r="BO52" i="1"/>
  <c r="BO90" i="1"/>
  <c r="BO45" i="1"/>
  <c r="BO91" i="1"/>
  <c r="BO77" i="1"/>
  <c r="BO65" i="1"/>
  <c r="BO6" i="1"/>
  <c r="BO51" i="1"/>
  <c r="BO58" i="1"/>
  <c r="BO61" i="1"/>
  <c r="BO17" i="1"/>
  <c r="BO36" i="1"/>
  <c r="BO22" i="1"/>
  <c r="BO18" i="1"/>
  <c r="BO15" i="1"/>
  <c r="BP5" i="1"/>
  <c r="BO73" i="1"/>
  <c r="BO68" i="1"/>
  <c r="BO30" i="1"/>
  <c r="BO54" i="1"/>
  <c r="BO8" i="1"/>
  <c r="BO75" i="1"/>
  <c r="BX73" i="1"/>
  <c r="BX79" i="1"/>
  <c r="BX78" i="1"/>
  <c r="BX56" i="1"/>
  <c r="BX39" i="1"/>
  <c r="BX30" i="1"/>
  <c r="BX48" i="1"/>
  <c r="BX45" i="1"/>
  <c r="BX9" i="1"/>
  <c r="BX8" i="1"/>
  <c r="BX13" i="1"/>
  <c r="BX84" i="1"/>
  <c r="BX63" i="1"/>
  <c r="BX61" i="1"/>
  <c r="BX72" i="1"/>
  <c r="BX92" i="1"/>
  <c r="BX82" i="1"/>
  <c r="BX86" i="1"/>
  <c r="BX53" i="1"/>
  <c r="BX33" i="1"/>
  <c r="BX89" i="1"/>
  <c r="BX15" i="1"/>
  <c r="BX10" i="1"/>
  <c r="BX31" i="1"/>
  <c r="BX22" i="1"/>
  <c r="BX18" i="1"/>
  <c r="BX87" i="1"/>
  <c r="BX37" i="1"/>
  <c r="BX40" i="1"/>
  <c r="BX52" i="1"/>
  <c r="BX42" i="1"/>
  <c r="BX68" i="1"/>
  <c r="BX51" i="1"/>
  <c r="BX38" i="1"/>
  <c r="BX36" i="1"/>
  <c r="BX93" i="1"/>
  <c r="BX74" i="1"/>
  <c r="BX14" i="1"/>
  <c r="BX12" i="1"/>
  <c r="BX29" i="1"/>
  <c r="BX71" i="1"/>
  <c r="E12" i="4"/>
  <c r="BX20" i="1"/>
  <c r="BY5" i="1"/>
  <c r="BY86" i="1"/>
  <c r="BX69" i="1"/>
  <c r="BX25" i="1"/>
  <c r="BX54" i="1"/>
  <c r="BX57" i="1"/>
  <c r="BX49" i="1"/>
  <c r="BX90" i="1"/>
  <c r="BX19" i="1"/>
  <c r="BX76" i="1"/>
  <c r="BX66" i="1"/>
  <c r="BX85" i="1"/>
  <c r="BX91" i="1"/>
  <c r="BX41" i="1"/>
  <c r="BX95" i="1"/>
  <c r="BX32" i="1"/>
  <c r="BX67" i="1"/>
  <c r="BX64" i="1"/>
  <c r="BX77" i="1"/>
  <c r="BX59" i="1"/>
  <c r="BX83" i="1"/>
  <c r="BX21" i="1"/>
  <c r="BX35" i="1"/>
  <c r="BX80" i="1"/>
  <c r="BX60" i="1"/>
  <c r="BX62" i="1"/>
  <c r="BX28" i="1"/>
  <c r="BX75" i="1"/>
  <c r="BX17" i="1"/>
  <c r="BX81" i="1"/>
  <c r="BX16" i="1"/>
  <c r="BX55" i="1"/>
  <c r="BX47" i="1"/>
  <c r="BX26" i="1"/>
  <c r="BX24" i="1"/>
  <c r="BX43" i="1"/>
  <c r="BX27" i="1"/>
  <c r="BX11" i="1"/>
  <c r="BX23" i="1"/>
  <c r="BX70" i="1"/>
  <c r="BX58" i="1"/>
  <c r="BX50" i="1"/>
  <c r="BX46" i="1"/>
  <c r="BX94" i="1"/>
  <c r="BX65" i="1"/>
  <c r="BX34" i="1"/>
  <c r="BX44" i="1"/>
  <c r="BX88" i="1"/>
  <c r="BX7" i="1"/>
  <c r="BX6" i="1"/>
  <c r="BY34" i="1"/>
  <c r="BY83" i="1"/>
  <c r="BY74" i="1"/>
  <c r="BY23" i="1"/>
  <c r="BY31" i="1"/>
  <c r="BY65" i="1"/>
  <c r="BY77" i="1"/>
  <c r="BY11" i="1"/>
  <c r="BY38" i="1"/>
  <c r="BY22" i="1"/>
  <c r="BY61" i="1"/>
  <c r="BY55" i="1"/>
  <c r="BY68" i="1"/>
  <c r="BY47" i="1"/>
  <c r="BY42" i="1"/>
  <c r="BY56" i="1"/>
  <c r="BY8" i="1"/>
  <c r="BY53" i="1"/>
  <c r="BY82" i="1"/>
  <c r="BY90" i="1"/>
  <c r="BY87" i="1"/>
  <c r="BY52" i="1"/>
  <c r="BY73" i="1"/>
  <c r="BY17" i="1"/>
  <c r="BY67" i="1"/>
  <c r="BY54" i="1"/>
  <c r="BY91" i="1"/>
  <c r="BY94" i="1"/>
  <c r="BY79" i="1"/>
  <c r="BY28" i="1"/>
  <c r="BY37" i="1"/>
  <c r="BY71" i="1"/>
  <c r="BY81" i="1"/>
  <c r="BY32" i="1"/>
  <c r="BY10" i="1"/>
  <c r="BY40" i="1"/>
  <c r="BY46" i="1"/>
  <c r="BY9" i="1"/>
  <c r="BY35" i="1"/>
  <c r="BY88" i="1"/>
  <c r="BY48" i="1"/>
  <c r="BZ5" i="1"/>
  <c r="BY30" i="1"/>
  <c r="BY72" i="1"/>
  <c r="BY7" i="1"/>
  <c r="BY19" i="1"/>
  <c r="BP7" i="1"/>
  <c r="BP82" i="1"/>
  <c r="BP57" i="1"/>
  <c r="BP62" i="1"/>
  <c r="BP39" i="1"/>
  <c r="BP56" i="1"/>
  <c r="BP63" i="1"/>
  <c r="BP29" i="1"/>
  <c r="BP70" i="1"/>
  <c r="BP58" i="1"/>
  <c r="BP41" i="1"/>
  <c r="BP18" i="1"/>
  <c r="BP68" i="1"/>
  <c r="BP55" i="1"/>
  <c r="BP84" i="1"/>
  <c r="BP66" i="1"/>
  <c r="A14" i="4"/>
  <c r="B14" i="4"/>
  <c r="BP43" i="1"/>
  <c r="BP78" i="1"/>
  <c r="BP45" i="1"/>
  <c r="BP48" i="1"/>
  <c r="BP75" i="1"/>
  <c r="BP54" i="1"/>
  <c r="BP53" i="1"/>
  <c r="BP26" i="1"/>
  <c r="BP74" i="1"/>
  <c r="BP87" i="1"/>
  <c r="BP24" i="1"/>
  <c r="BP9" i="1"/>
  <c r="BP73" i="1"/>
  <c r="BP93" i="1"/>
  <c r="BP35" i="1"/>
  <c r="BP42" i="1"/>
  <c r="BP10" i="1"/>
  <c r="BP83" i="1"/>
  <c r="BP90" i="1"/>
  <c r="BP6" i="1"/>
  <c r="BP95" i="1"/>
  <c r="BP94" i="1"/>
  <c r="BP34" i="1"/>
  <c r="BP17" i="1"/>
  <c r="BP77" i="1"/>
  <c r="BP19" i="1"/>
  <c r="BP37" i="1"/>
  <c r="BP30" i="1"/>
  <c r="BP51" i="1"/>
  <c r="BP89" i="1"/>
  <c r="BP38" i="1"/>
  <c r="BP12" i="1"/>
  <c r="BP92" i="1"/>
  <c r="BP27" i="1"/>
  <c r="BP33" i="1"/>
  <c r="BP22" i="1"/>
  <c r="BQ5" i="1"/>
  <c r="BQ41" i="1"/>
  <c r="BP47" i="1"/>
  <c r="BP65" i="1"/>
  <c r="BP69" i="1"/>
  <c r="BP71" i="1"/>
  <c r="BP21" i="1"/>
  <c r="BP11" i="1"/>
  <c r="BP16" i="1"/>
  <c r="BP64" i="1"/>
  <c r="BP72" i="1"/>
  <c r="BP13" i="1"/>
  <c r="BP36" i="1"/>
  <c r="BP20" i="1"/>
  <c r="BP81" i="1"/>
  <c r="BP49" i="1"/>
  <c r="BP40" i="1"/>
  <c r="BP61" i="1"/>
  <c r="BP15" i="1"/>
  <c r="BP46" i="1"/>
  <c r="BP52" i="1"/>
  <c r="BP32" i="1"/>
  <c r="BP67" i="1"/>
  <c r="BP8" i="1"/>
  <c r="BP28" i="1"/>
  <c r="BP31" i="1"/>
  <c r="BP60" i="1"/>
  <c r="BP80" i="1"/>
  <c r="BP25" i="1"/>
  <c r="BP88" i="1"/>
  <c r="BP50" i="1"/>
  <c r="BP79" i="1"/>
  <c r="BP86" i="1"/>
  <c r="BP76" i="1"/>
  <c r="BP85" i="1"/>
  <c r="BP23" i="1"/>
  <c r="BP59" i="1"/>
  <c r="BP44" i="1"/>
  <c r="BP91" i="1"/>
  <c r="BP14" i="1"/>
  <c r="BQ60" i="1"/>
  <c r="BQ20" i="1"/>
  <c r="BQ71" i="1"/>
  <c r="BQ68" i="1"/>
  <c r="BQ62" i="1"/>
  <c r="A15" i="4"/>
  <c r="B15" i="4"/>
  <c r="BQ35" i="1"/>
  <c r="BQ46" i="1"/>
  <c r="BQ7" i="1"/>
  <c r="BQ88" i="1"/>
  <c r="BQ85" i="1"/>
  <c r="BQ50" i="1"/>
  <c r="BQ10" i="1"/>
  <c r="BQ61" i="1"/>
  <c r="BQ6" i="1"/>
  <c r="BQ29" i="1"/>
  <c r="BQ73" i="1"/>
  <c r="BQ84" i="1"/>
  <c r="BQ40" i="1"/>
  <c r="BQ90" i="1"/>
  <c r="BQ28" i="1"/>
  <c r="BQ94" i="1"/>
  <c r="BQ21" i="1"/>
  <c r="BQ93" i="1"/>
  <c r="BQ79" i="1"/>
  <c r="BQ19" i="1"/>
  <c r="BQ18" i="1"/>
  <c r="BQ66" i="1"/>
  <c r="BQ55" i="1"/>
  <c r="BQ48" i="1"/>
  <c r="BQ33" i="1"/>
  <c r="BQ49" i="1"/>
  <c r="BQ23" i="1"/>
  <c r="BQ76" i="1"/>
  <c r="BQ67" i="1"/>
  <c r="BQ81" i="1"/>
  <c r="BQ16" i="1"/>
  <c r="BQ34" i="1"/>
  <c r="BQ36" i="1"/>
  <c r="BQ42" i="1"/>
  <c r="BQ15" i="1"/>
  <c r="BQ47" i="1"/>
  <c r="BQ78" i="1"/>
  <c r="BQ72" i="1"/>
  <c r="BQ59" i="1"/>
  <c r="BQ45" i="1"/>
  <c r="BZ31" i="1"/>
  <c r="BZ41" i="1"/>
  <c r="BZ52" i="1"/>
  <c r="BZ54" i="1"/>
  <c r="BZ19" i="1"/>
  <c r="BZ60" i="1"/>
  <c r="BZ8" i="1"/>
  <c r="BZ7" i="1"/>
  <c r="BZ53" i="1"/>
  <c r="BZ15" i="1"/>
  <c r="BZ28" i="1"/>
  <c r="BZ40" i="1"/>
  <c r="BZ84" i="1"/>
  <c r="BZ27" i="1"/>
  <c r="BZ48" i="1"/>
  <c r="BZ93" i="1"/>
  <c r="BZ36" i="1"/>
  <c r="BZ79" i="1"/>
  <c r="BZ59" i="1"/>
  <c r="BZ82" i="1"/>
  <c r="BZ12" i="1"/>
  <c r="BZ69" i="1"/>
  <c r="BZ81" i="1"/>
  <c r="BZ68" i="1"/>
  <c r="BZ73" i="1"/>
  <c r="BZ65" i="1"/>
  <c r="BZ94" i="1"/>
  <c r="BZ16" i="1"/>
  <c r="BZ35" i="1"/>
  <c r="BZ74" i="1"/>
  <c r="BZ6" i="1"/>
  <c r="BZ66" i="1"/>
  <c r="BZ17" i="1"/>
  <c r="BZ80" i="1"/>
  <c r="BZ11" i="1"/>
  <c r="BZ85" i="1"/>
  <c r="BZ18" i="1"/>
  <c r="BZ26" i="1"/>
  <c r="BZ57" i="1"/>
  <c r="BZ39" i="1"/>
  <c r="BZ76" i="1"/>
  <c r="BZ25" i="1"/>
  <c r="BZ29" i="1"/>
  <c r="BZ47" i="1"/>
  <c r="BZ49" i="1"/>
  <c r="BZ91" i="1"/>
  <c r="BZ77" i="1"/>
  <c r="BZ83" i="1"/>
  <c r="BZ58" i="1"/>
  <c r="BZ24" i="1"/>
  <c r="BZ87" i="1"/>
  <c r="BZ38" i="1"/>
  <c r="BZ42" i="1"/>
  <c r="BZ20" i="1"/>
  <c r="BZ46" i="1"/>
  <c r="BZ37" i="1"/>
  <c r="BZ30" i="1"/>
  <c r="BZ23" i="1"/>
  <c r="BZ50" i="1"/>
  <c r="BZ67" i="1"/>
  <c r="BZ56" i="1"/>
  <c r="BZ10" i="1"/>
  <c r="BZ34" i="1"/>
  <c r="BZ32" i="1"/>
  <c r="BZ86" i="1"/>
  <c r="BZ63" i="1"/>
  <c r="BZ92" i="1"/>
  <c r="BZ22" i="1"/>
  <c r="BZ62" i="1"/>
  <c r="BZ70" i="1"/>
  <c r="BZ64" i="1"/>
  <c r="BZ9" i="1"/>
  <c r="BZ95" i="1"/>
  <c r="BZ55" i="1"/>
  <c r="BZ44" i="1"/>
  <c r="E14" i="4"/>
  <c r="BZ88" i="1"/>
  <c r="BZ21" i="1"/>
  <c r="BZ72" i="1"/>
  <c r="BZ13" i="1"/>
  <c r="CA5" i="1"/>
  <c r="CA42" i="1"/>
  <c r="BZ43" i="1"/>
  <c r="BZ61" i="1"/>
  <c r="BZ51" i="1"/>
  <c r="BZ45" i="1"/>
  <c r="BZ89" i="1"/>
  <c r="BZ33" i="1"/>
  <c r="BZ75" i="1"/>
  <c r="BZ78" i="1"/>
  <c r="BZ90" i="1"/>
  <c r="BZ71" i="1"/>
  <c r="BZ14" i="1"/>
  <c r="CA33" i="1"/>
  <c r="CA18" i="1"/>
  <c r="CA63" i="1"/>
  <c r="CA19" i="1"/>
  <c r="CA11" i="1"/>
  <c r="CA24" i="1"/>
  <c r="CA52" i="1"/>
  <c r="CA32" i="1"/>
  <c r="CA72" i="1"/>
  <c r="CA45" i="1"/>
  <c r="CA53" i="1"/>
  <c r="CA39" i="1"/>
  <c r="CA92" i="1"/>
  <c r="CA79" i="1"/>
  <c r="CA20" i="1"/>
  <c r="CA56" i="1"/>
  <c r="CA37" i="1"/>
  <c r="CA81" i="1"/>
  <c r="CA59" i="1"/>
  <c r="CA16" i="1"/>
  <c r="CA70" i="1"/>
  <c r="CA21" i="1"/>
  <c r="CA91" i="1"/>
  <c r="CA30" i="1"/>
  <c r="CA44" i="1"/>
  <c r="CA95" i="1"/>
  <c r="CA61" i="1"/>
  <c r="CA88" i="1"/>
  <c r="CA50" i="1"/>
  <c r="CA90" i="1"/>
  <c r="CA54" i="1"/>
  <c r="E15" i="4"/>
  <c r="CA82" i="1"/>
  <c r="CA62" i="1"/>
  <c r="CA55" i="1"/>
  <c r="CA7" i="1"/>
  <c r="CA60" i="1"/>
  <c r="CA77" i="1"/>
  <c r="CA93" i="1"/>
  <c r="CA71" i="1"/>
  <c r="CA85" i="1"/>
  <c r="CA28" i="1"/>
  <c r="CA73" i="1"/>
  <c r="CA78" i="1"/>
  <c r="CA58" i="1"/>
  <c r="CD96" i="1"/>
  <c r="I41" i="2"/>
  <c r="CM87" i="1"/>
  <c r="CM85" i="1"/>
  <c r="CM81" i="1"/>
  <c r="CO90" i="1"/>
  <c r="CO89" i="1"/>
  <c r="CO87" i="1"/>
  <c r="CQ93" i="1"/>
  <c r="CQ83" i="1"/>
  <c r="CQ81" i="1"/>
  <c r="CS91" i="1"/>
  <c r="CS89" i="1"/>
  <c r="CS86" i="1"/>
  <c r="CS82" i="1"/>
  <c r="DC84" i="1"/>
  <c r="DC82" i="1"/>
  <c r="DC81" i="1"/>
  <c r="DE7" i="1"/>
  <c r="DE84" i="1"/>
  <c r="DL92" i="1"/>
  <c r="DL86" i="1"/>
  <c r="DL84" i="1"/>
  <c r="DL81" i="1"/>
  <c r="DL80" i="1"/>
  <c r="DN93" i="1"/>
  <c r="DN88" i="1"/>
  <c r="DN84" i="1"/>
  <c r="DN82" i="1"/>
  <c r="DN81" i="1"/>
  <c r="DR5" i="1"/>
  <c r="A64" i="12"/>
  <c r="DR95" i="1"/>
  <c r="DR94" i="1"/>
  <c r="DR90" i="1"/>
  <c r="DR89" i="1"/>
  <c r="DR82" i="1"/>
  <c r="DR81" i="1"/>
  <c r="DR80" i="1"/>
  <c r="DX5" i="1"/>
  <c r="A74" i="12"/>
  <c r="DX95" i="1"/>
  <c r="DX92" i="1"/>
  <c r="DX91" i="1"/>
  <c r="DX90" i="1"/>
  <c r="DX85" i="1"/>
  <c r="DX83" i="1"/>
  <c r="DZ5" i="1"/>
  <c r="A76" i="12"/>
  <c r="DZ95" i="1"/>
  <c r="DZ94" i="1"/>
  <c r="DZ93" i="1"/>
  <c r="DZ92" i="1"/>
  <c r="DZ91" i="1"/>
  <c r="DZ90" i="1"/>
  <c r="DZ87" i="1"/>
  <c r="DZ86" i="1"/>
  <c r="DZ85" i="1"/>
  <c r="DZ83" i="1"/>
  <c r="DZ82" i="1"/>
  <c r="EB94" i="1"/>
  <c r="EB93" i="1"/>
  <c r="EB89" i="1"/>
  <c r="EM85" i="1"/>
  <c r="EM82" i="1"/>
  <c r="EO95" i="1"/>
  <c r="EO94" i="1"/>
  <c r="EO80" i="1"/>
  <c r="ER94" i="1"/>
  <c r="ER82" i="1"/>
  <c r="ER80" i="1"/>
  <c r="ET93" i="1"/>
  <c r="ET87" i="1"/>
  <c r="ET84" i="1"/>
  <c r="ET80" i="1"/>
  <c r="EV5" i="1"/>
  <c r="A126" i="12"/>
  <c r="EV92" i="1"/>
  <c r="EV91" i="1"/>
  <c r="EV90" i="1"/>
  <c r="EV89" i="1"/>
  <c r="EV85" i="1"/>
  <c r="EV81" i="1"/>
  <c r="EX5" i="1"/>
  <c r="A128" i="12"/>
  <c r="EX92" i="1"/>
  <c r="EX90" i="1"/>
  <c r="EX89" i="1"/>
  <c r="EX87" i="1"/>
  <c r="EX84" i="1"/>
  <c r="EX83" i="1"/>
  <c r="EX82" i="1"/>
  <c r="EX81" i="1"/>
  <c r="EZ92" i="1"/>
  <c r="EZ91" i="1"/>
  <c r="EZ88" i="1"/>
  <c r="EZ87" i="1"/>
  <c r="EZ86" i="1"/>
  <c r="EZ85" i="1"/>
  <c r="EZ84" i="1"/>
  <c r="FB5" i="1"/>
  <c r="A135" i="12"/>
  <c r="FB94" i="1"/>
  <c r="FB93" i="1"/>
  <c r="FB91" i="1"/>
  <c r="FB90" i="1"/>
  <c r="FB89" i="1"/>
  <c r="FB86" i="1"/>
  <c r="FB85" i="1"/>
  <c r="FB81" i="1"/>
  <c r="FD5" i="1"/>
  <c r="A137" i="12"/>
  <c r="FD95" i="1"/>
  <c r="FD94" i="1"/>
  <c r="FD93" i="1"/>
  <c r="FD92" i="1"/>
  <c r="FD91" i="1"/>
  <c r="FD89" i="1"/>
  <c r="FD87" i="1"/>
  <c r="FD86" i="1"/>
  <c r="FD85" i="1"/>
  <c r="FD83" i="1"/>
  <c r="FD80" i="1"/>
  <c r="FD96" i="1"/>
  <c r="B137" i="12"/>
  <c r="FF5" i="1"/>
  <c r="A142" i="12"/>
  <c r="FF95" i="1"/>
  <c r="FF90" i="1"/>
  <c r="FF89" i="1"/>
  <c r="FF87" i="1"/>
  <c r="FF83" i="1"/>
  <c r="FF82" i="1"/>
  <c r="FF80" i="1"/>
  <c r="FH94" i="1"/>
  <c r="FH90" i="1"/>
  <c r="FH87" i="1"/>
  <c r="FH85" i="1"/>
  <c r="FH82" i="1"/>
  <c r="FH81" i="1"/>
  <c r="FH80" i="1"/>
  <c r="FJ5" i="1"/>
  <c r="A149" i="12"/>
  <c r="FJ92" i="1"/>
  <c r="FJ85" i="1"/>
  <c r="FJ83" i="1"/>
  <c r="FJ82" i="1"/>
  <c r="FJ81" i="1"/>
  <c r="FL5" i="1"/>
  <c r="A153" i="12"/>
  <c r="FL95" i="1"/>
  <c r="FL93" i="1"/>
  <c r="FL92" i="1"/>
  <c r="FL91" i="1"/>
  <c r="FL90" i="1"/>
  <c r="FL87" i="1"/>
  <c r="FL86" i="1"/>
  <c r="FL85" i="1"/>
  <c r="FL82" i="1"/>
  <c r="FN95" i="1"/>
  <c r="FN93" i="1"/>
  <c r="FN90" i="1"/>
  <c r="FN89" i="1"/>
  <c r="FN86" i="1"/>
  <c r="FN84" i="1"/>
  <c r="FN81" i="1"/>
  <c r="FN80" i="1"/>
  <c r="FP88" i="1"/>
  <c r="FP83" i="1"/>
  <c r="FP81" i="1"/>
  <c r="FR93" i="1"/>
  <c r="FR87" i="1"/>
  <c r="FR86" i="1"/>
  <c r="FR82" i="1"/>
  <c r="FT88" i="1"/>
  <c r="FT82" i="1"/>
  <c r="FT81" i="1"/>
  <c r="FT80" i="1"/>
  <c r="FV86" i="1"/>
  <c r="FV82" i="1"/>
  <c r="FX94" i="1"/>
  <c r="FX83" i="1"/>
  <c r="FX81" i="1"/>
  <c r="FX80" i="1"/>
  <c r="FZ90" i="1"/>
  <c r="FZ85" i="1"/>
  <c r="FZ82" i="1"/>
  <c r="FZ80" i="1"/>
  <c r="F111" i="1"/>
  <c r="J31" i="11"/>
  <c r="F135" i="1"/>
  <c r="F151" i="1"/>
  <c r="F159" i="1"/>
  <c r="F177" i="1"/>
  <c r="G81" i="11"/>
  <c r="F185" i="1"/>
  <c r="GA87" i="1"/>
  <c r="GA88" i="1"/>
  <c r="GA83" i="1"/>
  <c r="GA80" i="1"/>
  <c r="GE81" i="1"/>
  <c r="GE80" i="1"/>
  <c r="GG82" i="1"/>
  <c r="GG81" i="1"/>
  <c r="GI94" i="1"/>
  <c r="GI81" i="1"/>
  <c r="GK89" i="1"/>
  <c r="GK94" i="1"/>
  <c r="GK81" i="1"/>
  <c r="GK80" i="1"/>
  <c r="GQ82" i="1"/>
  <c r="GQ80" i="1"/>
  <c r="BQ11" i="1"/>
  <c r="BQ58" i="1"/>
  <c r="BQ52" i="1"/>
  <c r="BQ54" i="1"/>
  <c r="BQ57" i="1"/>
  <c r="BQ13" i="1"/>
  <c r="BQ63" i="1"/>
  <c r="BQ83" i="1"/>
  <c r="BQ27" i="1"/>
  <c r="BQ24" i="1"/>
  <c r="BQ31" i="1"/>
  <c r="BQ56" i="1"/>
  <c r="BQ95" i="1"/>
  <c r="BQ32" i="1"/>
  <c r="BQ30" i="1"/>
  <c r="BQ75" i="1"/>
  <c r="BQ69" i="1"/>
  <c r="BQ91" i="1"/>
  <c r="BQ43" i="1"/>
  <c r="BQ22" i="1"/>
  <c r="BQ87" i="1"/>
  <c r="BQ14" i="1"/>
  <c r="BQ38" i="1"/>
  <c r="BQ77" i="1"/>
  <c r="BQ17" i="1"/>
  <c r="BQ70" i="1"/>
  <c r="BQ44" i="1"/>
  <c r="BQ53" i="1"/>
  <c r="BQ74" i="1"/>
  <c r="BQ80" i="1"/>
  <c r="BQ65" i="1"/>
  <c r="BQ92" i="1"/>
  <c r="BQ39" i="1"/>
  <c r="BQ25" i="1"/>
  <c r="BQ64" i="1"/>
  <c r="BQ86" i="1"/>
  <c r="BQ9" i="1"/>
  <c r="BQ82" i="1"/>
  <c r="BQ51" i="1"/>
  <c r="BQ8" i="1"/>
  <c r="BQ37" i="1"/>
  <c r="BQ26" i="1"/>
  <c r="BQ89" i="1"/>
  <c r="BQ12" i="1"/>
  <c r="F175" i="1"/>
  <c r="K154" i="11"/>
  <c r="K71" i="11"/>
  <c r="J118" i="11"/>
  <c r="K57" i="11"/>
  <c r="DW68" i="1"/>
  <c r="H118" i="1"/>
  <c r="K89" i="11"/>
  <c r="L115" i="1"/>
  <c r="DW6" i="1"/>
  <c r="J49" i="11"/>
  <c r="L171" i="1"/>
  <c r="AJ61" i="1"/>
  <c r="DV61" i="1"/>
  <c r="L161" i="1"/>
  <c r="K66" i="11"/>
  <c r="F122" i="11"/>
  <c r="F161" i="11"/>
  <c r="F166" i="11"/>
  <c r="F167" i="11"/>
  <c r="F174" i="11"/>
  <c r="F140" i="11"/>
  <c r="F176" i="11"/>
  <c r="M41" i="1"/>
  <c r="M141" i="1"/>
  <c r="F128" i="11"/>
  <c r="DV9" i="1"/>
  <c r="DV66" i="1"/>
  <c r="J175" i="11"/>
  <c r="V96" i="1"/>
  <c r="B9" i="2"/>
  <c r="K129" i="11"/>
  <c r="DW39" i="1"/>
  <c r="DW46" i="1"/>
  <c r="L168" i="1"/>
  <c r="M77" i="1"/>
  <c r="M177" i="1"/>
  <c r="M168" i="1"/>
  <c r="DW35" i="1"/>
  <c r="M166" i="1"/>
  <c r="DJ96" i="1"/>
  <c r="CL96" i="1"/>
  <c r="B11" i="12"/>
  <c r="CY96" i="1"/>
  <c r="B32" i="12"/>
  <c r="K115" i="11"/>
  <c r="CV96" i="1"/>
  <c r="B29" i="12"/>
  <c r="DV56" i="1"/>
  <c r="L166" i="1"/>
  <c r="B7" i="4"/>
  <c r="L132" i="1"/>
  <c r="H116" i="1"/>
  <c r="K147" i="11"/>
  <c r="K61" i="1"/>
  <c r="K161" i="1"/>
  <c r="M157" i="1"/>
  <c r="AJ62" i="1"/>
  <c r="J28" i="11"/>
  <c r="W96" i="1"/>
  <c r="B10" i="2"/>
  <c r="K53" i="11"/>
  <c r="M36" i="1"/>
  <c r="GM96" i="1"/>
  <c r="AJ71" i="1"/>
  <c r="J135" i="11"/>
  <c r="DI96" i="1"/>
  <c r="J141" i="11"/>
  <c r="L155" i="1"/>
  <c r="J167" i="11"/>
  <c r="J85" i="11"/>
  <c r="DV27" i="1"/>
  <c r="F104" i="11"/>
  <c r="K31" i="11"/>
  <c r="J60" i="11"/>
  <c r="DW66" i="1"/>
  <c r="J35" i="11"/>
  <c r="K71" i="1"/>
  <c r="I67" i="11"/>
  <c r="K143" i="11"/>
  <c r="J157" i="11"/>
  <c r="L163" i="1"/>
  <c r="J3" i="11"/>
  <c r="F103" i="11"/>
  <c r="I92" i="12"/>
  <c r="EW96" i="1"/>
  <c r="B127" i="12"/>
  <c r="EF96" i="1"/>
  <c r="B85" i="12"/>
  <c r="CA65" i="1"/>
  <c r="CA47" i="1"/>
  <c r="CA76" i="1"/>
  <c r="CA43" i="1"/>
  <c r="CA29" i="1"/>
  <c r="CA6" i="1"/>
  <c r="CA22" i="1"/>
  <c r="CA27" i="1"/>
  <c r="CA40" i="1"/>
  <c r="CA74" i="1"/>
  <c r="CA8" i="1"/>
  <c r="CA51" i="1"/>
  <c r="CA94" i="1"/>
  <c r="CA9" i="1"/>
  <c r="CA69" i="1"/>
  <c r="CA15" i="1"/>
  <c r="CA35" i="1"/>
  <c r="CA83" i="1"/>
  <c r="CA14" i="1"/>
  <c r="CA86" i="1"/>
  <c r="CA89" i="1"/>
  <c r="CA12" i="1"/>
  <c r="CA67" i="1"/>
  <c r="CA64" i="1"/>
  <c r="CA66" i="1"/>
  <c r="CA57" i="1"/>
  <c r="CA49" i="1"/>
  <c r="CA34" i="1"/>
  <c r="CA10" i="1"/>
  <c r="CA80" i="1"/>
  <c r="CA26" i="1"/>
  <c r="CA38" i="1"/>
  <c r="CA75" i="1"/>
  <c r="CA13" i="1"/>
  <c r="CA68" i="1"/>
  <c r="CA17" i="1"/>
  <c r="CA25" i="1"/>
  <c r="CA31" i="1"/>
  <c r="CA48" i="1"/>
  <c r="CA23" i="1"/>
  <c r="CA41" i="1"/>
  <c r="CA46" i="1"/>
  <c r="CA84" i="1"/>
  <c r="CA36" i="1"/>
  <c r="CA87" i="1"/>
  <c r="BY18" i="1"/>
  <c r="BY64" i="1"/>
  <c r="BY57" i="1"/>
  <c r="BY60" i="1"/>
  <c r="BY24" i="1"/>
  <c r="BY59" i="1"/>
  <c r="BY14" i="1"/>
  <c r="BY50" i="1"/>
  <c r="BY95" i="1"/>
  <c r="BY92" i="1"/>
  <c r="BY44" i="1"/>
  <c r="BY78" i="1"/>
  <c r="BY16" i="1"/>
  <c r="BY27" i="1"/>
  <c r="BY62" i="1"/>
  <c r="BY49" i="1"/>
  <c r="BY63" i="1"/>
  <c r="BY33" i="1"/>
  <c r="BY66" i="1"/>
  <c r="BY43" i="1"/>
  <c r="BY76" i="1"/>
  <c r="BY41" i="1"/>
  <c r="BY26" i="1"/>
  <c r="BY70" i="1"/>
  <c r="BY13" i="1"/>
  <c r="BY21" i="1"/>
  <c r="BY20" i="1"/>
  <c r="BY6" i="1"/>
  <c r="BY69" i="1"/>
  <c r="E13" i="4"/>
  <c r="BY89" i="1"/>
  <c r="BY36" i="1"/>
  <c r="BY12" i="1"/>
  <c r="BY15" i="1"/>
  <c r="BY51" i="1"/>
  <c r="BY58" i="1"/>
  <c r="BY25" i="1"/>
  <c r="BY93" i="1"/>
  <c r="BY45" i="1"/>
  <c r="BY80" i="1"/>
  <c r="BY85" i="1"/>
  <c r="BY39" i="1"/>
  <c r="BY29" i="1"/>
  <c r="BY75" i="1"/>
  <c r="BY84" i="1"/>
  <c r="BV72" i="1"/>
  <c r="BV51" i="1"/>
  <c r="BV58" i="1"/>
  <c r="BV23" i="1"/>
  <c r="EE65" i="1"/>
  <c r="DS96" i="1"/>
  <c r="B65" i="12"/>
  <c r="AD14" i="1"/>
  <c r="DE14" i="1"/>
  <c r="AC62" i="1"/>
  <c r="BF62" i="1"/>
  <c r="DB62" i="1"/>
  <c r="DX49" i="1"/>
  <c r="L124" i="1"/>
  <c r="P55" i="1"/>
  <c r="EP55" i="1"/>
  <c r="P42" i="1"/>
  <c r="EP42" i="1"/>
  <c r="O47" i="1"/>
  <c r="P53" i="1"/>
  <c r="O57" i="1"/>
  <c r="BO96" i="1"/>
  <c r="C13" i="4"/>
  <c r="GH96" i="1"/>
  <c r="B201" i="12"/>
  <c r="BX96" i="1"/>
  <c r="G12" i="4"/>
  <c r="M18" i="1"/>
  <c r="M118" i="1"/>
  <c r="BH96" i="1"/>
  <c r="C6" i="4"/>
  <c r="EA96" i="1"/>
  <c r="B77" i="12"/>
  <c r="P57" i="1"/>
  <c r="P62" i="1"/>
  <c r="AL65" i="1"/>
  <c r="DT38" i="1"/>
  <c r="AI38" i="1"/>
  <c r="DZ55" i="1"/>
  <c r="DZ22" i="1"/>
  <c r="BF39" i="1"/>
  <c r="DB39" i="1"/>
  <c r="AC39" i="1"/>
  <c r="AK67" i="1"/>
  <c r="AK96" i="1"/>
  <c r="B37" i="2"/>
  <c r="EB67" i="1"/>
  <c r="DB43" i="1"/>
  <c r="BF43" i="1"/>
  <c r="DB47" i="1"/>
  <c r="AC47" i="1"/>
  <c r="BF47" i="1"/>
  <c r="BF57" i="1"/>
  <c r="DB57" i="1"/>
  <c r="AC57" i="1"/>
  <c r="DQ18" i="1"/>
  <c r="DQ96" i="1"/>
  <c r="B63" i="12"/>
  <c r="AH18" i="1"/>
  <c r="AD68" i="1"/>
  <c r="DE68" i="1"/>
  <c r="M32" i="1"/>
  <c r="FW35" i="1"/>
  <c r="C16" i="3"/>
  <c r="AL40" i="1"/>
  <c r="ED40" i="1"/>
  <c r="AC52" i="1"/>
  <c r="DB52" i="1"/>
  <c r="BF52" i="1"/>
  <c r="DV24" i="1"/>
  <c r="BS17" i="1"/>
  <c r="BS96" i="1"/>
  <c r="G7" i="4"/>
  <c r="GT17" i="1"/>
  <c r="H119" i="1"/>
  <c r="Z96" i="1"/>
  <c r="B15" i="2"/>
  <c r="FK96" i="1"/>
  <c r="B152" i="12"/>
  <c r="M106" i="1"/>
  <c r="DB45" i="1"/>
  <c r="AC45" i="1"/>
  <c r="BF49" i="1"/>
  <c r="AC60" i="1"/>
  <c r="BF48" i="1"/>
  <c r="GI58" i="1"/>
  <c r="GS16" i="1"/>
  <c r="AC48" i="1"/>
  <c r="AG16" i="1"/>
  <c r="BF44" i="1"/>
  <c r="AI51" i="1"/>
  <c r="DB56" i="1"/>
  <c r="AA58" i="1"/>
  <c r="AA96" i="1"/>
  <c r="B27" i="12"/>
  <c r="CS63" i="1"/>
  <c r="AH66" i="1"/>
  <c r="AH96" i="1"/>
  <c r="B34" i="2"/>
  <c r="O19" i="1"/>
  <c r="DB60" i="1"/>
  <c r="AC49" i="1"/>
  <c r="AC44" i="1"/>
  <c r="AV66" i="1"/>
  <c r="AV96" i="1"/>
  <c r="E20" i="2"/>
  <c r="C19" i="3"/>
  <c r="GA66" i="1"/>
  <c r="DC43" i="1"/>
  <c r="AC43" i="1"/>
  <c r="K37" i="11"/>
  <c r="FM57" i="1"/>
  <c r="FB48" i="1"/>
  <c r="EO28" i="1"/>
  <c r="J21" i="11"/>
  <c r="L125" i="1"/>
  <c r="K25" i="1"/>
  <c r="K125" i="1"/>
  <c r="AJ25" i="1"/>
  <c r="DV25" i="1"/>
  <c r="J111" i="11"/>
  <c r="EO53" i="1"/>
  <c r="EL62" i="1"/>
  <c r="FR34" i="1"/>
  <c r="FR96" i="1"/>
  <c r="B165" i="12"/>
  <c r="BR96" i="1"/>
  <c r="G6" i="4"/>
  <c r="DB46" i="1"/>
  <c r="AC59" i="1"/>
  <c r="BF59" i="1"/>
  <c r="AC61" i="1"/>
  <c r="EN37" i="1"/>
  <c r="EN96" i="1"/>
  <c r="B113" i="12"/>
  <c r="GS60" i="1"/>
  <c r="AG60" i="1"/>
  <c r="C12" i="3"/>
  <c r="BA67" i="1"/>
  <c r="BA96" i="1"/>
  <c r="E27" i="2"/>
  <c r="BB68" i="1"/>
  <c r="BB96" i="1"/>
  <c r="E28" i="2"/>
  <c r="P54" i="1"/>
  <c r="P40" i="1"/>
  <c r="M129" i="1"/>
  <c r="K25" i="11"/>
  <c r="K121" i="11"/>
  <c r="P47" i="1"/>
  <c r="P58" i="1"/>
  <c r="J44" i="11"/>
  <c r="AC46" i="1"/>
  <c r="DW43" i="1"/>
  <c r="GO96" i="1"/>
  <c r="DB61" i="1"/>
  <c r="DV91" i="1"/>
  <c r="J177" i="11"/>
  <c r="K7" i="1"/>
  <c r="DV12" i="1"/>
  <c r="J98" i="11"/>
  <c r="L112" i="1"/>
  <c r="J8" i="11"/>
  <c r="M193" i="1"/>
  <c r="FV96" i="1"/>
  <c r="B174" i="12"/>
  <c r="J91" i="11"/>
  <c r="J121" i="11"/>
  <c r="CA96" i="1"/>
  <c r="G15" i="4"/>
  <c r="K179" i="11"/>
  <c r="K127" i="11"/>
  <c r="AJ77" i="1"/>
  <c r="DW79" i="1"/>
  <c r="K165" i="11"/>
  <c r="M179" i="1"/>
  <c r="K75" i="11"/>
  <c r="K125" i="11"/>
  <c r="M139" i="1"/>
  <c r="K35" i="11"/>
  <c r="J169" i="11"/>
  <c r="J79" i="11"/>
  <c r="L183" i="1"/>
  <c r="DV83" i="1"/>
  <c r="DV63" i="1"/>
  <c r="M136" i="1"/>
  <c r="DW36" i="1"/>
  <c r="K32" i="11"/>
  <c r="K122" i="11"/>
  <c r="J114" i="11"/>
  <c r="DV28" i="1"/>
  <c r="AJ28" i="1"/>
  <c r="K28" i="1"/>
  <c r="I114" i="11"/>
  <c r="L128" i="1"/>
  <c r="I147" i="11"/>
  <c r="I57" i="11"/>
  <c r="DV11" i="1"/>
  <c r="K171" i="1"/>
  <c r="L107" i="1"/>
  <c r="X64" i="1"/>
  <c r="X96" i="1"/>
  <c r="B11" i="2"/>
  <c r="CP64" i="1"/>
  <c r="DD13" i="1"/>
  <c r="AD13" i="1"/>
  <c r="DT19" i="1"/>
  <c r="DT96" i="1"/>
  <c r="B68" i="12"/>
  <c r="AI19" i="1"/>
  <c r="DZ42" i="1"/>
  <c r="DZ96" i="1"/>
  <c r="B76" i="12"/>
  <c r="DY45" i="1"/>
  <c r="DY96" i="1"/>
  <c r="B75" i="12"/>
  <c r="BD10" i="1"/>
  <c r="AC10" i="1"/>
  <c r="DA10" i="1"/>
  <c r="EG58" i="1"/>
  <c r="AU65" i="1"/>
  <c r="AU96" i="1"/>
  <c r="E18" i="2"/>
  <c r="C17" i="3"/>
  <c r="FY65" i="1"/>
  <c r="FY96" i="1"/>
  <c r="B183" i="12"/>
  <c r="EP54" i="1"/>
  <c r="I21" i="11"/>
  <c r="DV48" i="1"/>
  <c r="EL47" i="1"/>
  <c r="AC56" i="1"/>
  <c r="DC56" i="1"/>
  <c r="EO40" i="1"/>
  <c r="EM63" i="1"/>
  <c r="I24" i="11"/>
  <c r="DV72" i="1"/>
  <c r="AJ46" i="1"/>
  <c r="J132" i="11"/>
  <c r="DV46" i="1"/>
  <c r="L178" i="1"/>
  <c r="J106" i="11"/>
  <c r="CN88" i="1"/>
  <c r="CN86" i="1"/>
  <c r="CN82" i="1"/>
  <c r="CP95" i="1"/>
  <c r="CP93" i="1"/>
  <c r="CP92" i="1"/>
  <c r="CP90" i="1"/>
  <c r="CP89" i="1"/>
  <c r="CP88" i="1"/>
  <c r="CP86" i="1"/>
  <c r="CP85" i="1"/>
  <c r="CP82" i="1"/>
  <c r="CR94" i="1"/>
  <c r="CR88" i="1"/>
  <c r="CR87" i="1"/>
  <c r="CR83" i="1"/>
  <c r="CX92" i="1"/>
  <c r="CX90" i="1"/>
  <c r="CX86" i="1"/>
  <c r="CX83" i="1"/>
  <c r="CX82" i="1"/>
  <c r="DR93" i="1"/>
  <c r="DR91" i="1"/>
  <c r="DR87" i="1"/>
  <c r="DU92" i="1"/>
  <c r="DU89" i="1"/>
  <c r="DU87" i="1"/>
  <c r="FC94" i="1"/>
  <c r="FC90" i="1"/>
  <c r="FC88" i="1"/>
  <c r="FC96" i="1"/>
  <c r="B136" i="12"/>
  <c r="FE92" i="1"/>
  <c r="FE86" i="1"/>
  <c r="FH5" i="1"/>
  <c r="A145" i="12"/>
  <c r="FH95" i="1"/>
  <c r="FH93" i="1"/>
  <c r="FH89" i="1"/>
  <c r="FH88" i="1"/>
  <c r="FH84" i="1"/>
  <c r="FJ94" i="1"/>
  <c r="FJ93" i="1"/>
  <c r="FJ91" i="1"/>
  <c r="FJ88" i="1"/>
  <c r="FJ87" i="1"/>
  <c r="FJ86" i="1"/>
  <c r="GD5" i="1"/>
  <c r="A195" i="12"/>
  <c r="GD95" i="1"/>
  <c r="GD93" i="1"/>
  <c r="GD91" i="1"/>
  <c r="GD90" i="1"/>
  <c r="GD89" i="1"/>
  <c r="GD88" i="1"/>
  <c r="GD85" i="1"/>
  <c r="GF5" i="1"/>
  <c r="A199" i="12"/>
  <c r="GF95" i="1"/>
  <c r="GF93" i="1"/>
  <c r="GF91" i="1"/>
  <c r="GF88" i="1"/>
  <c r="GF84" i="1"/>
  <c r="GF96" i="1"/>
  <c r="B199" i="12"/>
  <c r="GP95" i="1"/>
  <c r="GP93" i="1"/>
  <c r="GP90" i="1"/>
  <c r="GP87" i="1"/>
  <c r="GP86" i="1"/>
  <c r="GP85" i="1"/>
  <c r="GP83" i="1"/>
  <c r="GP82" i="1"/>
  <c r="GP81" i="1"/>
  <c r="GP96" i="1"/>
  <c r="GR95" i="1"/>
  <c r="GR94" i="1"/>
  <c r="GR93" i="1"/>
  <c r="GR87" i="1"/>
  <c r="GR86" i="1"/>
  <c r="GR85" i="1"/>
  <c r="GR83" i="1"/>
  <c r="GR96" i="1"/>
  <c r="EI86" i="1"/>
  <c r="EI83" i="1"/>
  <c r="EI96" i="1"/>
  <c r="B99" i="12"/>
  <c r="M90" i="1"/>
  <c r="K86" i="11"/>
  <c r="G86" i="11"/>
  <c r="I163" i="1"/>
  <c r="G149" i="11"/>
  <c r="E114" i="6"/>
  <c r="DD88" i="1"/>
  <c r="DD86" i="1"/>
  <c r="DD85" i="1"/>
  <c r="DD84" i="1"/>
  <c r="DD81" i="1"/>
  <c r="DH88" i="1"/>
  <c r="DH87" i="1"/>
  <c r="DH83" i="1"/>
  <c r="DH82" i="1"/>
  <c r="DH81" i="1"/>
  <c r="DM91" i="1"/>
  <c r="DM84" i="1"/>
  <c r="DM82" i="1"/>
  <c r="DO91" i="1"/>
  <c r="DO82" i="1"/>
  <c r="ED88" i="1"/>
  <c r="ED86" i="1"/>
  <c r="ED83" i="1"/>
  <c r="ED96" i="1"/>
  <c r="B83" i="12"/>
  <c r="EG92" i="1"/>
  <c r="EG91" i="1"/>
  <c r="EG89" i="1"/>
  <c r="EG88" i="1"/>
  <c r="EG82" i="1"/>
  <c r="EG81" i="1"/>
  <c r="EJ93" i="1"/>
  <c r="EJ90" i="1"/>
  <c r="EJ96" i="1"/>
  <c r="B101" i="12"/>
  <c r="EL5" i="1"/>
  <c r="A107" i="12"/>
  <c r="EL91" i="1"/>
  <c r="EP90" i="1"/>
  <c r="EP82" i="1"/>
  <c r="EP96" i="1"/>
  <c r="B116" i="12"/>
  <c r="ES87" i="1"/>
  <c r="ES85" i="1"/>
  <c r="ES82" i="1"/>
  <c r="EU86" i="1"/>
  <c r="EU82" i="1"/>
  <c r="EU96" i="1"/>
  <c r="B125" i="12"/>
  <c r="EX95" i="1"/>
  <c r="EX88" i="1"/>
  <c r="EX85" i="1"/>
  <c r="EZ5" i="1"/>
  <c r="A130" i="12"/>
  <c r="EZ93" i="1"/>
  <c r="EZ90" i="1"/>
  <c r="EZ89" i="1"/>
  <c r="EZ83" i="1"/>
  <c r="EZ82" i="1"/>
  <c r="FB95" i="1"/>
  <c r="FB84" i="1"/>
  <c r="FB83" i="1"/>
  <c r="FB82" i="1"/>
  <c r="FM84" i="1"/>
  <c r="FM92" i="1"/>
  <c r="FM86" i="1"/>
  <c r="FM85" i="1"/>
  <c r="FM83" i="1"/>
  <c r="FM81" i="1"/>
  <c r="FO93" i="1"/>
  <c r="FO90" i="1"/>
  <c r="FQ90" i="1"/>
  <c r="FQ84" i="1"/>
  <c r="FQ83" i="1"/>
  <c r="FS91" i="1"/>
  <c r="FS86" i="1"/>
  <c r="FS84" i="1"/>
  <c r="FU91" i="1"/>
  <c r="FU90" i="1"/>
  <c r="FU89" i="1"/>
  <c r="FU87" i="1"/>
  <c r="FU86" i="1"/>
  <c r="FU85" i="1"/>
  <c r="FW92" i="1"/>
  <c r="FW87" i="1"/>
  <c r="FW86" i="1"/>
  <c r="FW85" i="1"/>
  <c r="GL89" i="1"/>
  <c r="GL88" i="1"/>
  <c r="GL86" i="1"/>
  <c r="GL96" i="1"/>
  <c r="E117" i="6"/>
  <c r="W56" i="6"/>
  <c r="J103" i="11"/>
  <c r="M17" i="1"/>
  <c r="K17" i="1"/>
  <c r="M22" i="1"/>
  <c r="G18" i="11"/>
  <c r="F122" i="1"/>
  <c r="F132" i="1"/>
  <c r="A73" i="12"/>
  <c r="M87" i="1"/>
  <c r="K128" i="1"/>
  <c r="J50" i="11"/>
  <c r="DV54" i="1"/>
  <c r="L154" i="1"/>
  <c r="J140" i="11"/>
  <c r="L174" i="1"/>
  <c r="J70" i="11"/>
  <c r="DV74" i="1"/>
  <c r="J160" i="11"/>
  <c r="DV90" i="1"/>
  <c r="J86" i="11"/>
  <c r="J176" i="11"/>
  <c r="L190" i="1"/>
  <c r="L170" i="1"/>
  <c r="AJ70" i="1"/>
  <c r="DV70" i="1"/>
  <c r="J66" i="11"/>
  <c r="J156" i="11"/>
  <c r="K70" i="1"/>
  <c r="I156" i="11"/>
  <c r="I111" i="11"/>
  <c r="K176" i="11"/>
  <c r="L157" i="1"/>
  <c r="DV57" i="1"/>
  <c r="J53" i="11"/>
  <c r="K57" i="1"/>
  <c r="K157" i="1"/>
  <c r="J143" i="11"/>
  <c r="L165" i="1"/>
  <c r="J61" i="11"/>
  <c r="J151" i="11"/>
  <c r="DV65" i="1"/>
  <c r="DW24" i="1"/>
  <c r="K24" i="1"/>
  <c r="M124" i="1"/>
  <c r="J19" i="11"/>
  <c r="J109" i="11"/>
  <c r="L123" i="1"/>
  <c r="DV23" i="1"/>
  <c r="J117" i="11"/>
  <c r="L131" i="1"/>
  <c r="DV31" i="1"/>
  <c r="J27" i="11"/>
  <c r="J159" i="11"/>
  <c r="L173" i="1"/>
  <c r="K73" i="1"/>
  <c r="DV73" i="1"/>
  <c r="AJ73" i="1"/>
  <c r="J69" i="11"/>
  <c r="AL96" i="1"/>
  <c r="B38" i="2"/>
  <c r="DE96" i="1"/>
  <c r="A46" i="12"/>
  <c r="K32" i="1"/>
  <c r="I28" i="11"/>
  <c r="K102" i="11"/>
  <c r="K12" i="11"/>
  <c r="M116" i="1"/>
  <c r="L141" i="1"/>
  <c r="J37" i="11"/>
  <c r="K41" i="1"/>
  <c r="I37" i="11"/>
  <c r="J127" i="11"/>
  <c r="DV41" i="1"/>
  <c r="AJ41" i="1"/>
  <c r="K46" i="11"/>
  <c r="K136" i="11"/>
  <c r="L110" i="1"/>
  <c r="DV10" i="1"/>
  <c r="J96" i="11"/>
  <c r="J6" i="11"/>
  <c r="K47" i="11"/>
  <c r="K137" i="11"/>
  <c r="M151" i="1"/>
  <c r="DW51" i="1"/>
  <c r="M167" i="1"/>
  <c r="K153" i="11"/>
  <c r="DW67" i="1"/>
  <c r="K63" i="11"/>
  <c r="DW64" i="1"/>
  <c r="K60" i="11"/>
  <c r="K150" i="11"/>
  <c r="M164" i="1"/>
  <c r="J173" i="11"/>
  <c r="DV87" i="1"/>
  <c r="L187" i="1"/>
  <c r="J83" i="11"/>
  <c r="U96" i="1"/>
  <c r="DV34" i="1"/>
  <c r="K105" i="11"/>
  <c r="K56" i="11"/>
  <c r="M160" i="1"/>
  <c r="DW60" i="1"/>
  <c r="K146" i="11"/>
  <c r="J48" i="11"/>
  <c r="DW40" i="1"/>
  <c r="L133" i="1"/>
  <c r="J119" i="11"/>
  <c r="DV33" i="1"/>
  <c r="J29" i="11"/>
  <c r="J25" i="11"/>
  <c r="AJ29" i="1"/>
  <c r="DV29" i="1"/>
  <c r="J115" i="11"/>
  <c r="K29" i="1"/>
  <c r="I25" i="11"/>
  <c r="L129" i="1"/>
  <c r="DW21" i="1"/>
  <c r="M121" i="1"/>
  <c r="K107" i="11"/>
  <c r="K17" i="11"/>
  <c r="DV69" i="1"/>
  <c r="J130" i="11"/>
  <c r="K90" i="1"/>
  <c r="K190" i="1"/>
  <c r="DW90" i="1"/>
  <c r="EX96" i="1"/>
  <c r="B128" i="12"/>
  <c r="C13" i="3"/>
  <c r="J165" i="11"/>
  <c r="AJ79" i="1"/>
  <c r="AJ39" i="1"/>
  <c r="K79" i="1"/>
  <c r="I165" i="11"/>
  <c r="GE96" i="1"/>
  <c r="B198" i="12"/>
  <c r="DV21" i="1"/>
  <c r="E24" i="3"/>
  <c r="E70" i="3"/>
  <c r="K179" i="1"/>
  <c r="I75" i="11"/>
  <c r="K10" i="1"/>
  <c r="I6" i="11"/>
  <c r="AJ10" i="1"/>
  <c r="DW10" i="1"/>
  <c r="K6" i="11"/>
  <c r="M110" i="1"/>
  <c r="K96" i="11"/>
  <c r="J116" i="11"/>
  <c r="L130" i="1"/>
  <c r="J26" i="11"/>
  <c r="DV30" i="1"/>
  <c r="J180" i="11"/>
  <c r="L194" i="1"/>
  <c r="DV94" i="1"/>
  <c r="J90" i="11"/>
  <c r="J46" i="11"/>
  <c r="L150" i="1"/>
  <c r="DV50" i="1"/>
  <c r="J136" i="11"/>
  <c r="K50" i="1"/>
  <c r="I136" i="11"/>
  <c r="L184" i="1"/>
  <c r="DV84" i="1"/>
  <c r="J80" i="11"/>
  <c r="J170" i="11"/>
  <c r="DW84" i="1"/>
  <c r="K80" i="11"/>
  <c r="AJ84" i="1"/>
  <c r="K170" i="11"/>
  <c r="M184" i="1"/>
  <c r="K84" i="1"/>
  <c r="L144" i="1"/>
  <c r="J40" i="11"/>
  <c r="K138" i="11"/>
  <c r="DW45" i="1"/>
  <c r="K131" i="11"/>
  <c r="M145" i="1"/>
  <c r="K45" i="1"/>
  <c r="K145" i="1"/>
  <c r="K41" i="11"/>
  <c r="AJ45" i="1"/>
  <c r="K178" i="11"/>
  <c r="DW92" i="1"/>
  <c r="M192" i="1"/>
  <c r="K88" i="11"/>
  <c r="DV80" i="1"/>
  <c r="J76" i="11"/>
  <c r="L180" i="1"/>
  <c r="J166" i="11"/>
  <c r="L121" i="1"/>
  <c r="K21" i="1"/>
  <c r="I107" i="11"/>
  <c r="J17" i="11"/>
  <c r="M187" i="1"/>
  <c r="GG96" i="1"/>
  <c r="B200" i="12"/>
  <c r="AJ90" i="1"/>
  <c r="M190" i="1"/>
  <c r="AJ87" i="1"/>
  <c r="I127" i="11"/>
  <c r="FL96" i="1"/>
  <c r="B153" i="12"/>
  <c r="M81" i="1"/>
  <c r="M181" i="1"/>
  <c r="O96" i="1"/>
  <c r="DX96" i="1"/>
  <c r="B74" i="12"/>
  <c r="EL6" i="1"/>
  <c r="P96" i="1"/>
  <c r="S96" i="1"/>
  <c r="AJ6" i="1"/>
  <c r="K83" i="11"/>
  <c r="L195" i="1"/>
  <c r="DV51" i="1"/>
  <c r="J47" i="11"/>
  <c r="K51" i="1"/>
  <c r="K151" i="1"/>
  <c r="L151" i="1"/>
  <c r="J137" i="11"/>
  <c r="AJ51" i="1"/>
  <c r="DW55" i="1"/>
  <c r="AJ55" i="1"/>
  <c r="M155" i="1"/>
  <c r="K51" i="11"/>
  <c r="K141" i="11"/>
  <c r="K55" i="1"/>
  <c r="K155" i="1"/>
  <c r="K82" i="11"/>
  <c r="DW86" i="1"/>
  <c r="K172" i="11"/>
  <c r="M186" i="1"/>
  <c r="AJ78" i="1"/>
  <c r="DV60" i="1"/>
  <c r="J146" i="11"/>
  <c r="J56" i="11"/>
  <c r="AJ60" i="1"/>
  <c r="L160" i="1"/>
  <c r="K60" i="1"/>
  <c r="K160" i="1"/>
  <c r="J124" i="11"/>
  <c r="L138" i="1"/>
  <c r="DV38" i="1"/>
  <c r="J34" i="11"/>
  <c r="L120" i="1"/>
  <c r="L167" i="1"/>
  <c r="J153" i="11"/>
  <c r="AJ67" i="1"/>
  <c r="J42" i="11"/>
  <c r="L146" i="1"/>
  <c r="K46" i="1"/>
  <c r="K146" i="1"/>
  <c r="DV58" i="1"/>
  <c r="J54" i="11"/>
  <c r="J144" i="11"/>
  <c r="L158" i="1"/>
  <c r="J122" i="11"/>
  <c r="K36" i="1"/>
  <c r="I122" i="11"/>
  <c r="AJ36" i="1"/>
  <c r="DV36" i="1"/>
  <c r="J32" i="11"/>
  <c r="L136" i="1"/>
  <c r="K95" i="11"/>
  <c r="L140" i="1"/>
  <c r="K40" i="1"/>
  <c r="I126" i="11"/>
  <c r="K81" i="11"/>
  <c r="DW72" i="1"/>
  <c r="M172" i="1"/>
  <c r="K158" i="11"/>
  <c r="DW82" i="1"/>
  <c r="K15" i="1"/>
  <c r="AJ15" i="1"/>
  <c r="L188" i="1"/>
  <c r="DV88" i="1"/>
  <c r="J84" i="11"/>
  <c r="J174" i="11"/>
  <c r="J94" i="11"/>
  <c r="J4" i="11"/>
  <c r="K8" i="1"/>
  <c r="DV8" i="1"/>
  <c r="L108" i="1"/>
  <c r="AJ8" i="1"/>
  <c r="DV77" i="1"/>
  <c r="L177" i="1"/>
  <c r="L135" i="1"/>
  <c r="K35" i="1"/>
  <c r="I31" i="11"/>
  <c r="DV35" i="1"/>
  <c r="AJ35" i="1"/>
  <c r="DW47" i="1"/>
  <c r="M147" i="1"/>
  <c r="K133" i="11"/>
  <c r="K43" i="11"/>
  <c r="K63" i="1"/>
  <c r="I149" i="11"/>
  <c r="DW63" i="1"/>
  <c r="K59" i="11"/>
  <c r="AJ63" i="1"/>
  <c r="M163" i="1"/>
  <c r="K149" i="11"/>
  <c r="DV82" i="1"/>
  <c r="J168" i="11"/>
  <c r="J164" i="11"/>
  <c r="J74" i="11"/>
  <c r="K58" i="1"/>
  <c r="I54" i="11"/>
  <c r="AJ58" i="1"/>
  <c r="M120" i="1"/>
  <c r="DW20" i="1"/>
  <c r="K16" i="11"/>
  <c r="K106" i="11"/>
  <c r="J55" i="11"/>
  <c r="DV59" i="1"/>
  <c r="L159" i="1"/>
  <c r="J145" i="11"/>
  <c r="L122" i="1"/>
  <c r="DV22" i="1"/>
  <c r="J18" i="11"/>
  <c r="J108" i="11"/>
  <c r="K120" i="11"/>
  <c r="K30" i="11"/>
  <c r="DW34" i="1"/>
  <c r="J81" i="11"/>
  <c r="L185" i="1"/>
  <c r="DV85" i="1"/>
  <c r="J171" i="11"/>
  <c r="DW27" i="1"/>
  <c r="K27" i="1"/>
  <c r="I113" i="11"/>
  <c r="AJ27" i="1"/>
  <c r="K23" i="11"/>
  <c r="M127" i="1"/>
  <c r="K113" i="11"/>
  <c r="DW81" i="1"/>
  <c r="AJ65" i="1"/>
  <c r="K151" i="11"/>
  <c r="DW65" i="1"/>
  <c r="M165" i="1"/>
  <c r="K61" i="11"/>
  <c r="K65" i="1"/>
  <c r="I151" i="11"/>
  <c r="AJ38" i="1"/>
  <c r="DW93" i="1"/>
  <c r="K99" i="11"/>
  <c r="DW73" i="1"/>
  <c r="J23" i="11"/>
  <c r="W57" i="6"/>
  <c r="A119" i="6"/>
  <c r="GU4" i="1"/>
  <c r="GS5" i="1"/>
  <c r="GT5" i="1"/>
  <c r="GQ5" i="1"/>
  <c r="K152" i="11"/>
  <c r="K157" i="11"/>
  <c r="DV71" i="1"/>
  <c r="GT29" i="1"/>
  <c r="GT96" i="1"/>
  <c r="F148" i="11"/>
  <c r="DA73" i="1"/>
  <c r="DM73" i="1"/>
  <c r="CM73" i="1"/>
  <c r="DR73" i="1"/>
  <c r="DD73" i="1"/>
  <c r="CO73" i="1"/>
  <c r="DB73" i="1"/>
  <c r="DR74" i="1"/>
  <c r="DO74" i="1"/>
  <c r="CQ74" i="1"/>
  <c r="DB74" i="1"/>
  <c r="DA74" i="1"/>
  <c r="CZ74" i="1"/>
  <c r="CU75" i="1"/>
  <c r="DO75" i="1"/>
  <c r="CQ75" i="1"/>
  <c r="CM75" i="1"/>
  <c r="DD75" i="1"/>
  <c r="DB75" i="1"/>
  <c r="CO75" i="1"/>
  <c r="CZ75" i="1"/>
  <c r="CZ76" i="1"/>
  <c r="DU76" i="1"/>
  <c r="CT76" i="1"/>
  <c r="CU76" i="1"/>
  <c r="CS76" i="1"/>
  <c r="DH77" i="1"/>
  <c r="DO77" i="1"/>
  <c r="CO77" i="1"/>
  <c r="CZ77" i="1"/>
  <c r="DA77" i="1"/>
  <c r="CS77" i="1"/>
  <c r="DR78" i="1"/>
  <c r="DU78" i="1"/>
  <c r="DH78" i="1"/>
  <c r="DB78" i="1"/>
  <c r="DM78" i="1"/>
  <c r="CU78" i="1"/>
  <c r="CS78" i="1"/>
  <c r="CU79" i="1"/>
  <c r="CZ79" i="1"/>
  <c r="CO79" i="1"/>
  <c r="DU79" i="1"/>
  <c r="CM79" i="1"/>
  <c r="DR79" i="1"/>
  <c r="DU80" i="1"/>
  <c r="DB80" i="1"/>
  <c r="CT80" i="1"/>
  <c r="DD80" i="1"/>
  <c r="DA80" i="1"/>
  <c r="DM80" i="1"/>
  <c r="CT81" i="1"/>
  <c r="DM81" i="1"/>
  <c r="DU81" i="1"/>
  <c r="CS81" i="1"/>
  <c r="CU82" i="1"/>
  <c r="CZ82" i="1"/>
  <c r="DA82" i="1"/>
  <c r="DM83" i="1"/>
  <c r="CZ83" i="1"/>
  <c r="CO84" i="1"/>
  <c r="DR84" i="1"/>
  <c r="CZ85" i="1"/>
  <c r="CU85" i="1"/>
  <c r="DR85" i="1"/>
  <c r="CO85" i="1"/>
  <c r="DB86" i="1"/>
  <c r="DB87" i="1"/>
  <c r="DB88" i="1"/>
  <c r="CM88" i="1"/>
  <c r="CZ89" i="1"/>
  <c r="CM89" i="1"/>
  <c r="CT89" i="1"/>
  <c r="DA90" i="1"/>
  <c r="CZ91" i="1"/>
  <c r="CT93" i="1"/>
  <c r="CZ93" i="1"/>
  <c r="I159" i="11"/>
  <c r="K173" i="1"/>
  <c r="I69" i="11"/>
  <c r="I20" i="11"/>
  <c r="I110" i="11"/>
  <c r="K124" i="1"/>
  <c r="I86" i="11"/>
  <c r="J120" i="11"/>
  <c r="J30" i="11"/>
  <c r="K141" i="1"/>
  <c r="I41" i="11"/>
  <c r="I80" i="11"/>
  <c r="I170" i="11"/>
  <c r="K184" i="1"/>
  <c r="I46" i="11"/>
  <c r="K150" i="1"/>
  <c r="K110" i="1"/>
  <c r="GU84" i="1"/>
  <c r="GU87" i="1"/>
  <c r="GU39" i="1"/>
  <c r="GU29" i="1"/>
  <c r="GU43" i="1"/>
  <c r="GU7" i="1"/>
  <c r="GU26" i="1"/>
  <c r="GU75" i="1"/>
  <c r="GU74" i="1"/>
  <c r="GU8" i="1"/>
  <c r="GU32" i="1"/>
  <c r="GU56" i="1"/>
  <c r="GU77" i="1"/>
  <c r="GU44" i="1"/>
  <c r="GU54" i="1"/>
  <c r="GU31" i="1"/>
  <c r="GU36" i="1"/>
  <c r="GU38" i="1"/>
  <c r="GU91" i="1"/>
  <c r="GU17" i="1"/>
  <c r="GU64" i="1"/>
  <c r="GU82" i="1"/>
  <c r="GU80" i="1"/>
  <c r="GU68" i="1"/>
  <c r="GU47" i="1"/>
  <c r="GU46" i="1"/>
  <c r="GU76" i="1"/>
  <c r="GU86" i="1"/>
  <c r="GU69" i="1"/>
  <c r="GU72" i="1"/>
  <c r="GU6" i="1"/>
  <c r="GU49" i="1"/>
  <c r="GU30" i="1"/>
  <c r="GU41" i="1"/>
  <c r="GU13" i="1"/>
  <c r="GU50" i="1"/>
  <c r="GU45" i="1"/>
  <c r="GU88" i="1"/>
  <c r="GU20" i="1"/>
  <c r="GU51" i="1"/>
  <c r="GU40" i="1"/>
  <c r="GU19" i="1"/>
  <c r="GU60" i="1"/>
  <c r="GU28" i="1"/>
  <c r="GU48" i="1"/>
  <c r="GU52" i="1"/>
  <c r="GU55" i="1"/>
  <c r="GU66" i="1"/>
  <c r="GU93" i="1"/>
  <c r="GU27" i="1"/>
  <c r="GU24" i="1"/>
  <c r="GU67" i="1"/>
  <c r="GU89" i="1"/>
  <c r="GU10" i="1"/>
  <c r="GU90" i="1"/>
  <c r="GU70" i="1"/>
  <c r="GU61" i="1"/>
  <c r="GU33" i="1"/>
  <c r="GU22" i="1"/>
  <c r="GU21" i="1"/>
  <c r="GU11" i="1"/>
  <c r="GU25" i="1"/>
  <c r="GU78" i="1"/>
  <c r="GU71" i="1"/>
  <c r="GU57" i="1"/>
  <c r="GU18" i="1"/>
  <c r="GU95" i="1"/>
  <c r="GU42" i="1"/>
  <c r="GU37" i="1"/>
  <c r="GU83" i="1"/>
  <c r="GU63" i="1"/>
  <c r="GU79" i="1"/>
  <c r="GU9" i="1"/>
  <c r="GU81" i="1"/>
  <c r="GU73" i="1"/>
  <c r="GU92" i="1"/>
  <c r="GU34" i="1"/>
  <c r="GU23" i="1"/>
  <c r="GU14" i="1"/>
  <c r="GU53" i="1"/>
  <c r="GU94" i="1"/>
  <c r="GU15" i="1"/>
  <c r="GU16" i="1"/>
  <c r="GU12" i="1"/>
  <c r="GU65" i="1"/>
  <c r="GU35" i="1"/>
  <c r="GU62" i="1"/>
  <c r="GU5" i="1"/>
  <c r="GU85" i="1"/>
  <c r="GU58" i="1"/>
  <c r="GU59" i="1"/>
  <c r="K140" i="1"/>
  <c r="I42" i="11"/>
  <c r="I56" i="11"/>
  <c r="I137" i="11"/>
  <c r="E119" i="6"/>
  <c r="F8" i="4"/>
  <c r="W58" i="6"/>
  <c r="A120" i="6"/>
  <c r="GV4" i="1"/>
  <c r="I23" i="11"/>
  <c r="K127" i="1"/>
  <c r="I59" i="11"/>
  <c r="K135" i="1"/>
  <c r="I94" i="11"/>
  <c r="K108" i="1"/>
  <c r="I4" i="11"/>
  <c r="I11" i="11"/>
  <c r="K115" i="1"/>
  <c r="I101" i="11"/>
  <c r="E120" i="6"/>
  <c r="A121" i="6"/>
  <c r="GW4" i="1"/>
  <c r="W59" i="6"/>
  <c r="GV36" i="1"/>
  <c r="GV20" i="1"/>
  <c r="GV90" i="1"/>
  <c r="GV55" i="1"/>
  <c r="GV72" i="1"/>
  <c r="GV40" i="1"/>
  <c r="GV48" i="1"/>
  <c r="GV21" i="1"/>
  <c r="GV86" i="1"/>
  <c r="GV31" i="1"/>
  <c r="GV85" i="1"/>
  <c r="GV51" i="1"/>
  <c r="GV32" i="1"/>
  <c r="GV19" i="1"/>
  <c r="GV88" i="1"/>
  <c r="GV39" i="1"/>
  <c r="GV33" i="1"/>
  <c r="GV26" i="1"/>
  <c r="GV45" i="1"/>
  <c r="GV17" i="1"/>
  <c r="GV52" i="1"/>
  <c r="GV65" i="1"/>
  <c r="GV60" i="1"/>
  <c r="GV78" i="1"/>
  <c r="GV94" i="1"/>
  <c r="GV79" i="1"/>
  <c r="GV16" i="1"/>
  <c r="GV66" i="1"/>
  <c r="GV68" i="1"/>
  <c r="GV6" i="1"/>
  <c r="GV61" i="1"/>
  <c r="GV10" i="1"/>
  <c r="GV93" i="1"/>
  <c r="GV89" i="1"/>
  <c r="GV23" i="1"/>
  <c r="GV42" i="1"/>
  <c r="GV54" i="1"/>
  <c r="GV59" i="1"/>
  <c r="GV29" i="1"/>
  <c r="GV41" i="1"/>
  <c r="GV44" i="1"/>
  <c r="GV57" i="1"/>
  <c r="GV80" i="1"/>
  <c r="GV9" i="1"/>
  <c r="GV24" i="1"/>
  <c r="GV63" i="1"/>
  <c r="GV70" i="1"/>
  <c r="GV71" i="1"/>
  <c r="GV67" i="1"/>
  <c r="GV83" i="1"/>
  <c r="GV95" i="1"/>
  <c r="GV11" i="1"/>
  <c r="GV35" i="1"/>
  <c r="GV7" i="1"/>
  <c r="GV12" i="1"/>
  <c r="GV64" i="1"/>
  <c r="GV47" i="1"/>
  <c r="GV49" i="1"/>
  <c r="GV92" i="1"/>
  <c r="GV46" i="1"/>
  <c r="GV37" i="1"/>
  <c r="GV74" i="1"/>
  <c r="GV22" i="1"/>
  <c r="GV18" i="1"/>
  <c r="GV38" i="1"/>
  <c r="GV56" i="1"/>
  <c r="GV28" i="1"/>
  <c r="GV30" i="1"/>
  <c r="GV34" i="1"/>
  <c r="GV87" i="1"/>
  <c r="GV14" i="1"/>
  <c r="GV43" i="1"/>
  <c r="GV53" i="1"/>
  <c r="GV77" i="1"/>
  <c r="GV27" i="1"/>
  <c r="GV62" i="1"/>
  <c r="GV8" i="1"/>
  <c r="GV69" i="1"/>
  <c r="GV50" i="1"/>
  <c r="GV25" i="1"/>
  <c r="GV75" i="1"/>
  <c r="GV81" i="1"/>
  <c r="GV82" i="1"/>
  <c r="GV13" i="1"/>
  <c r="GV84" i="1"/>
  <c r="GV76" i="1"/>
  <c r="GV91" i="1"/>
  <c r="GV15" i="1"/>
  <c r="GV73" i="1"/>
  <c r="GV58" i="1"/>
  <c r="GW27" i="1"/>
  <c r="GW87" i="1"/>
  <c r="GW77" i="1"/>
  <c r="GW63" i="1"/>
  <c r="GW36" i="1"/>
  <c r="GW67" i="1"/>
  <c r="GW89" i="1"/>
  <c r="GW83" i="1"/>
  <c r="GW68" i="1"/>
  <c r="GW66" i="1"/>
  <c r="GW62" i="1"/>
  <c r="GW57" i="1"/>
  <c r="GW47" i="1"/>
  <c r="GW21" i="1"/>
  <c r="GW48" i="1"/>
  <c r="GW28" i="1"/>
  <c r="GW39" i="1"/>
  <c r="GW70" i="1"/>
  <c r="GW82" i="1"/>
  <c r="GW90" i="1"/>
  <c r="GW11" i="1"/>
  <c r="GW38" i="1"/>
  <c r="GW14" i="1"/>
  <c r="GW45" i="1"/>
  <c r="GW37" i="1"/>
  <c r="GW79" i="1"/>
  <c r="GW30" i="1"/>
  <c r="GW61" i="1"/>
  <c r="GW24" i="1"/>
  <c r="GW69" i="1"/>
  <c r="GW72" i="1"/>
  <c r="GW76" i="1"/>
  <c r="GW78" i="1"/>
  <c r="GW46" i="1"/>
  <c r="GW58" i="1"/>
  <c r="GW13" i="1"/>
  <c r="GW7" i="1"/>
  <c r="GW41" i="1"/>
  <c r="GW55" i="1"/>
  <c r="GW49" i="1"/>
  <c r="GW33" i="1"/>
  <c r="GW54" i="1"/>
  <c r="GW91" i="1"/>
  <c r="GW92" i="1"/>
  <c r="GW10" i="1"/>
  <c r="GW64" i="1"/>
  <c r="GW95" i="1"/>
  <c r="GW20" i="1"/>
  <c r="GW6" i="1"/>
  <c r="GW73" i="1"/>
  <c r="GW34" i="1"/>
  <c r="GW32" i="1"/>
  <c r="GW22" i="1"/>
  <c r="GW19" i="1"/>
  <c r="GW74" i="1"/>
  <c r="GW60" i="1"/>
  <c r="GW84" i="1"/>
  <c r="GW31" i="1"/>
  <c r="GW12" i="1"/>
  <c r="GW18" i="1"/>
  <c r="GW65" i="1"/>
  <c r="GW26" i="1"/>
  <c r="GW43" i="1"/>
  <c r="GW42" i="1"/>
  <c r="GW59" i="1"/>
  <c r="GW23" i="1"/>
  <c r="GW40" i="1"/>
  <c r="GW81" i="1"/>
  <c r="GW17" i="1"/>
  <c r="GW9" i="1"/>
  <c r="GW15" i="1"/>
  <c r="GW25" i="1"/>
  <c r="GW85" i="1"/>
  <c r="GW88" i="1"/>
  <c r="GW80" i="1"/>
  <c r="A122" i="6"/>
  <c r="GW5" i="1"/>
  <c r="GW93" i="1"/>
  <c r="GW29" i="1"/>
  <c r="GW86" i="1"/>
  <c r="GW35" i="1"/>
  <c r="GW53" i="1"/>
  <c r="GW75" i="1"/>
  <c r="GW44" i="1"/>
  <c r="GW8" i="1"/>
  <c r="GW52" i="1"/>
  <c r="GW71" i="1"/>
  <c r="GW50" i="1"/>
  <c r="GW94" i="1"/>
  <c r="GW16" i="1"/>
  <c r="GW51" i="1"/>
  <c r="GW56" i="1"/>
  <c r="W60" i="6"/>
  <c r="E121" i="6"/>
  <c r="GX4" i="1"/>
  <c r="E122" i="6"/>
  <c r="F9" i="4"/>
  <c r="A123" i="6"/>
  <c r="W61" i="6"/>
  <c r="F10" i="4"/>
  <c r="GY4" i="1"/>
  <c r="F12" i="4"/>
  <c r="F11" i="4"/>
  <c r="GV5" i="1"/>
  <c r="GX90" i="1"/>
  <c r="GX71" i="1"/>
  <c r="GX24" i="1"/>
  <c r="GX83" i="1"/>
  <c r="GX75" i="1"/>
  <c r="GX29" i="1"/>
  <c r="GX11" i="1"/>
  <c r="GX65" i="1"/>
  <c r="GX51" i="1"/>
  <c r="GX23" i="1"/>
  <c r="GX34" i="1"/>
  <c r="GX79" i="1"/>
  <c r="GX48" i="1"/>
  <c r="GX10" i="1"/>
  <c r="GX81" i="1"/>
  <c r="GX67" i="1"/>
  <c r="GX44" i="1"/>
  <c r="GX95" i="1"/>
  <c r="GX54" i="1"/>
  <c r="GX35" i="1"/>
  <c r="GX37" i="1"/>
  <c r="GX43" i="1"/>
  <c r="GX78" i="1"/>
  <c r="GX92" i="1"/>
  <c r="GX73" i="1"/>
  <c r="GX26" i="1"/>
  <c r="GX25" i="1"/>
  <c r="GX40" i="1"/>
  <c r="GX53" i="1"/>
  <c r="GX72" i="1"/>
  <c r="GX16" i="1"/>
  <c r="GX74" i="1"/>
  <c r="GX77" i="1"/>
  <c r="GX62" i="1"/>
  <c r="GX55" i="1"/>
  <c r="GX9" i="1"/>
  <c r="GX70" i="1"/>
  <c r="GX52" i="1"/>
  <c r="GX45" i="1"/>
  <c r="GX33" i="1"/>
  <c r="GX7" i="1"/>
  <c r="GX93" i="1"/>
  <c r="GX38" i="1"/>
  <c r="GX18" i="1"/>
  <c r="GX56" i="1"/>
  <c r="GX30" i="1"/>
  <c r="GX6" i="1"/>
  <c r="GX84" i="1"/>
  <c r="GX27" i="1"/>
  <c r="GX12" i="1"/>
  <c r="GX17" i="1"/>
  <c r="GX94" i="1"/>
  <c r="GX68" i="1"/>
  <c r="GX91" i="1"/>
  <c r="GX28" i="1"/>
  <c r="GX61" i="1"/>
  <c r="GX20" i="1"/>
  <c r="GX64" i="1"/>
  <c r="GX31" i="1"/>
  <c r="GX63" i="1"/>
  <c r="GX58" i="1"/>
  <c r="GX49" i="1"/>
  <c r="GX85" i="1"/>
  <c r="GX41" i="1"/>
  <c r="GX80" i="1"/>
  <c r="GX46" i="1"/>
  <c r="GX76" i="1"/>
  <c r="GX21" i="1"/>
  <c r="GX13" i="1"/>
  <c r="GX22" i="1"/>
  <c r="GX32" i="1"/>
  <c r="GX36" i="1"/>
  <c r="GX39" i="1"/>
  <c r="GX42" i="1"/>
  <c r="GX82" i="1"/>
  <c r="GX69" i="1"/>
  <c r="GX59" i="1"/>
  <c r="GX19" i="1"/>
  <c r="GX14" i="1"/>
  <c r="GX87" i="1"/>
  <c r="GX57" i="1"/>
  <c r="GX47" i="1"/>
  <c r="GX60" i="1"/>
  <c r="GX8" i="1"/>
  <c r="GX88" i="1"/>
  <c r="GX89" i="1"/>
  <c r="GX66" i="1"/>
  <c r="GX86" i="1"/>
  <c r="GX15" i="1"/>
  <c r="GX5" i="1"/>
  <c r="GX50" i="1"/>
  <c r="GY11" i="1"/>
  <c r="GY92" i="1"/>
  <c r="GY30" i="1"/>
  <c r="GY45" i="1"/>
  <c r="GY81" i="1"/>
  <c r="GY88" i="1"/>
  <c r="GY55" i="1"/>
  <c r="GY47" i="1"/>
  <c r="GY37" i="1"/>
  <c r="GY39" i="1"/>
  <c r="GY48" i="1"/>
  <c r="GY29" i="1"/>
  <c r="GY26" i="1"/>
  <c r="GY64" i="1"/>
  <c r="GY82" i="1"/>
  <c r="GY63" i="1"/>
  <c r="GY35" i="1"/>
  <c r="GY72" i="1"/>
  <c r="GY49" i="1"/>
  <c r="GY75" i="1"/>
  <c r="GY51" i="1"/>
  <c r="GY6" i="1"/>
  <c r="GY27" i="1"/>
  <c r="GY71" i="1"/>
  <c r="GY83" i="1"/>
  <c r="GY67" i="1"/>
  <c r="GY9" i="1"/>
  <c r="GY19" i="1"/>
  <c r="GY62" i="1"/>
  <c r="GY95" i="1"/>
  <c r="GY38" i="1"/>
  <c r="GY21" i="1"/>
  <c r="GY46" i="1"/>
  <c r="GY41" i="1"/>
  <c r="GY50" i="1"/>
  <c r="GY20" i="1"/>
  <c r="GY56" i="1"/>
  <c r="GY89" i="1"/>
  <c r="GY32" i="1"/>
  <c r="GY42" i="1"/>
  <c r="GY94" i="1"/>
  <c r="GY79" i="1"/>
  <c r="GY90" i="1"/>
  <c r="GY8" i="1"/>
  <c r="GY12" i="1"/>
  <c r="GY73" i="1"/>
  <c r="GY86" i="1"/>
  <c r="GY54" i="1"/>
  <c r="GY52" i="1"/>
  <c r="GY5" i="1"/>
  <c r="GY93" i="1"/>
  <c r="GY34" i="1"/>
  <c r="GY53" i="1"/>
  <c r="GY76" i="1"/>
  <c r="GY61" i="1"/>
  <c r="GY10" i="1"/>
  <c r="GY43" i="1"/>
  <c r="GY91" i="1"/>
  <c r="GY66" i="1"/>
  <c r="GY15" i="1"/>
  <c r="GY74" i="1"/>
  <c r="GY17" i="1"/>
  <c r="GY31" i="1"/>
  <c r="GY36" i="1"/>
  <c r="GY59" i="1"/>
  <c r="GY69" i="1"/>
  <c r="GY25" i="1"/>
  <c r="GY23" i="1"/>
  <c r="GY18" i="1"/>
  <c r="GY14" i="1"/>
  <c r="GY16" i="1"/>
  <c r="GY70" i="1"/>
  <c r="GY84" i="1"/>
  <c r="GY57" i="1"/>
  <c r="GY68" i="1"/>
  <c r="GY80" i="1"/>
  <c r="GY24" i="1"/>
  <c r="GY60" i="1"/>
  <c r="GY44" i="1"/>
  <c r="GY7" i="1"/>
  <c r="GY28" i="1"/>
  <c r="GY78" i="1"/>
  <c r="GY85" i="1"/>
  <c r="GY58" i="1"/>
  <c r="GY65" i="1"/>
  <c r="GY13" i="1"/>
  <c r="GY77" i="1"/>
  <c r="GY40" i="1"/>
  <c r="GY87" i="1"/>
  <c r="GY22" i="1"/>
  <c r="GY33" i="1"/>
  <c r="GZ4" i="1"/>
  <c r="E123" i="6"/>
  <c r="A124" i="6"/>
  <c r="W62" i="6"/>
  <c r="E124" i="6"/>
  <c r="HA4" i="1"/>
  <c r="A125" i="6"/>
  <c r="W63" i="6"/>
  <c r="F14" i="4"/>
  <c r="F13" i="4"/>
  <c r="F15" i="4"/>
  <c r="GZ65" i="1"/>
  <c r="GZ25" i="1"/>
  <c r="GZ77" i="1"/>
  <c r="GZ41" i="1"/>
  <c r="GZ92" i="1"/>
  <c r="GZ62" i="1"/>
  <c r="GZ37" i="1"/>
  <c r="GZ79" i="1"/>
  <c r="GZ22" i="1"/>
  <c r="GZ78" i="1"/>
  <c r="GZ20" i="1"/>
  <c r="GZ74" i="1"/>
  <c r="GZ84" i="1"/>
  <c r="GZ19" i="1"/>
  <c r="GZ68" i="1"/>
  <c r="GZ53" i="1"/>
  <c r="GZ82" i="1"/>
  <c r="GZ7" i="1"/>
  <c r="GZ80" i="1"/>
  <c r="GZ14" i="1"/>
  <c r="GZ71" i="1"/>
  <c r="GZ81" i="1"/>
  <c r="GZ90" i="1"/>
  <c r="GZ69" i="1"/>
  <c r="GZ44" i="1"/>
  <c r="GZ67" i="1"/>
  <c r="GZ89" i="1"/>
  <c r="GZ8" i="1"/>
  <c r="GZ93" i="1"/>
  <c r="GZ12" i="1"/>
  <c r="GZ46" i="1"/>
  <c r="GZ43" i="1"/>
  <c r="GZ18" i="1"/>
  <c r="GZ56" i="1"/>
  <c r="GZ31" i="1"/>
  <c r="GZ86" i="1"/>
  <c r="GZ52" i="1"/>
  <c r="GZ57" i="1"/>
  <c r="GZ60" i="1"/>
  <c r="GZ54" i="1"/>
  <c r="GZ26" i="1"/>
  <c r="GZ88" i="1"/>
  <c r="GZ47" i="1"/>
  <c r="GZ61" i="1"/>
  <c r="GZ15" i="1"/>
  <c r="GZ24" i="1"/>
  <c r="GZ70" i="1"/>
  <c r="GZ73" i="1"/>
  <c r="GZ40" i="1"/>
  <c r="GZ49" i="1"/>
  <c r="GZ13" i="1"/>
  <c r="GZ58" i="1"/>
  <c r="GZ66" i="1"/>
  <c r="GZ32" i="1"/>
  <c r="GZ16" i="1"/>
  <c r="GZ42" i="1"/>
  <c r="GZ34" i="1"/>
  <c r="GZ55" i="1"/>
  <c r="GZ75" i="1"/>
  <c r="GZ85" i="1"/>
  <c r="GZ6" i="1"/>
  <c r="GZ76" i="1"/>
  <c r="GZ59" i="1"/>
  <c r="GZ5" i="1"/>
  <c r="GZ83" i="1"/>
  <c r="GZ29" i="1"/>
  <c r="GZ33" i="1"/>
  <c r="GZ27" i="1"/>
  <c r="GZ63" i="1"/>
  <c r="GZ35" i="1"/>
  <c r="GZ64" i="1"/>
  <c r="GZ94" i="1"/>
  <c r="GZ10" i="1"/>
  <c r="GZ36" i="1"/>
  <c r="GZ51" i="1"/>
  <c r="GZ50" i="1"/>
  <c r="GZ21" i="1"/>
  <c r="GZ9" i="1"/>
  <c r="GZ39" i="1"/>
  <c r="GZ17" i="1"/>
  <c r="GZ38" i="1"/>
  <c r="GZ91" i="1"/>
  <c r="GZ23" i="1"/>
  <c r="GZ11" i="1"/>
  <c r="GZ30" i="1"/>
  <c r="GZ48" i="1"/>
  <c r="GZ87" i="1"/>
  <c r="GZ95" i="1"/>
  <c r="GZ45" i="1"/>
  <c r="GZ28" i="1"/>
  <c r="GZ72" i="1"/>
  <c r="W64" i="6"/>
  <c r="E125" i="6"/>
  <c r="HB4" i="1"/>
  <c r="HA30" i="1"/>
  <c r="HA43" i="1"/>
  <c r="HA54" i="1"/>
  <c r="HA23" i="1"/>
  <c r="HA50" i="1"/>
  <c r="HA86" i="1"/>
  <c r="HA9" i="1"/>
  <c r="HA44" i="1"/>
  <c r="HA22" i="1"/>
  <c r="HA14" i="1"/>
  <c r="HA78" i="1"/>
  <c r="HA33" i="1"/>
  <c r="HA39" i="1"/>
  <c r="HA74" i="1"/>
  <c r="HA52" i="1"/>
  <c r="HA41" i="1"/>
  <c r="HA7" i="1"/>
  <c r="HA49" i="1"/>
  <c r="HA81" i="1"/>
  <c r="HA94" i="1"/>
  <c r="HA37" i="1"/>
  <c r="HA10" i="1"/>
  <c r="HA51" i="1"/>
  <c r="HA8" i="1"/>
  <c r="HA11" i="1"/>
  <c r="HA45" i="1"/>
  <c r="HA55" i="1"/>
  <c r="HA77" i="1"/>
  <c r="HA70" i="1"/>
  <c r="HA15" i="1"/>
  <c r="HA36" i="1"/>
  <c r="HA40" i="1"/>
  <c r="HA79" i="1"/>
  <c r="HA85" i="1"/>
  <c r="HA93" i="1"/>
  <c r="HA65" i="1"/>
  <c r="HA89" i="1"/>
  <c r="HA29" i="1"/>
  <c r="HA53" i="1"/>
  <c r="HA80" i="1"/>
  <c r="HA69" i="1"/>
  <c r="HA57" i="1"/>
  <c r="HA24" i="1"/>
  <c r="HA76" i="1"/>
  <c r="HA59" i="1"/>
  <c r="HA38" i="1"/>
  <c r="HA71" i="1"/>
  <c r="HA6" i="1"/>
  <c r="HA31" i="1"/>
  <c r="HA66" i="1"/>
  <c r="HA25" i="1"/>
  <c r="HA67" i="1"/>
  <c r="HA62" i="1"/>
  <c r="HA87" i="1"/>
  <c r="HA72" i="1"/>
  <c r="HA64" i="1"/>
  <c r="HA84" i="1"/>
  <c r="HA13" i="1"/>
  <c r="HA16" i="1"/>
  <c r="HA19" i="1"/>
  <c r="HA61" i="1"/>
  <c r="HA92" i="1"/>
  <c r="HA34" i="1"/>
  <c r="HA17" i="1"/>
  <c r="HA88" i="1"/>
  <c r="HA47" i="1"/>
  <c r="HA48" i="1"/>
  <c r="HA56" i="1"/>
  <c r="HA42" i="1"/>
  <c r="HA21" i="1"/>
  <c r="HA68" i="1"/>
  <c r="HA75" i="1"/>
  <c r="HA95" i="1"/>
  <c r="HA18" i="1"/>
  <c r="HA27" i="1"/>
  <c r="HA20" i="1"/>
  <c r="HA35" i="1"/>
  <c r="HA90" i="1"/>
  <c r="HA12" i="1"/>
  <c r="HA83" i="1"/>
  <c r="HA32" i="1"/>
  <c r="HA46" i="1"/>
  <c r="HA91" i="1"/>
  <c r="HA73" i="1"/>
  <c r="HA58" i="1"/>
  <c r="HA63" i="1"/>
  <c r="HA28" i="1"/>
  <c r="HA60" i="1"/>
  <c r="HA82" i="1"/>
  <c r="HA26" i="1"/>
  <c r="HA5" i="1"/>
  <c r="HB40" i="1"/>
  <c r="HB55" i="1"/>
  <c r="HB43" i="1"/>
  <c r="HB79" i="1"/>
  <c r="HB45" i="1"/>
  <c r="HB34" i="1"/>
  <c r="HB92" i="1"/>
  <c r="HB13" i="1"/>
  <c r="HB29" i="1"/>
  <c r="HB27" i="1"/>
  <c r="HB32" i="1"/>
  <c r="HB91" i="1"/>
  <c r="HB9" i="1"/>
  <c r="HB41" i="1"/>
  <c r="HB93" i="1"/>
  <c r="HB71" i="1"/>
  <c r="HB68" i="1"/>
  <c r="HB78" i="1"/>
  <c r="HB48" i="1"/>
  <c r="HB35" i="1"/>
  <c r="HB18" i="1"/>
  <c r="HB72" i="1"/>
  <c r="HB49" i="1"/>
  <c r="HB70" i="1"/>
  <c r="HB69" i="1"/>
  <c r="HB77" i="1"/>
  <c r="HB26" i="1"/>
  <c r="HB25" i="1"/>
  <c r="HB94" i="1"/>
  <c r="HB85" i="1"/>
  <c r="HB14" i="1"/>
  <c r="HB65" i="1"/>
  <c r="HB23" i="1"/>
  <c r="HB62" i="1"/>
  <c r="HB82" i="1"/>
  <c r="HB47" i="1"/>
  <c r="HB52" i="1"/>
  <c r="HB42" i="1"/>
  <c r="HB22" i="1"/>
  <c r="HB95" i="1"/>
  <c r="HB24" i="1"/>
  <c r="HB57" i="1"/>
  <c r="HB59" i="1"/>
  <c r="HB19" i="1"/>
  <c r="HB51" i="1"/>
  <c r="HB8" i="1"/>
  <c r="HB28" i="1"/>
  <c r="HB76" i="1"/>
  <c r="HB81" i="1"/>
  <c r="HB87" i="1"/>
  <c r="HB7" i="1"/>
  <c r="HB46" i="1"/>
  <c r="HB17" i="1"/>
  <c r="HB83" i="1"/>
  <c r="HB64" i="1"/>
  <c r="HB66" i="1"/>
  <c r="HB10" i="1"/>
  <c r="HB15" i="1"/>
  <c r="HB73" i="1"/>
  <c r="HB88" i="1"/>
  <c r="HB16" i="1"/>
  <c r="HB11" i="1"/>
  <c r="HB33" i="1"/>
  <c r="HB90" i="1"/>
  <c r="HB44" i="1"/>
  <c r="HB53" i="1"/>
  <c r="HB67" i="1"/>
  <c r="HB20" i="1"/>
  <c r="HB89" i="1"/>
  <c r="HB74" i="1"/>
  <c r="HB21" i="1"/>
  <c r="HB50" i="1"/>
  <c r="HB36" i="1"/>
  <c r="HB12" i="1"/>
  <c r="HB56" i="1"/>
  <c r="HB38" i="1"/>
  <c r="HB80" i="1"/>
  <c r="HB58" i="1"/>
  <c r="HB61" i="1"/>
  <c r="HB54" i="1"/>
  <c r="HB86" i="1"/>
  <c r="HB84" i="1"/>
  <c r="HB5" i="1"/>
  <c r="HB30" i="1"/>
  <c r="HB37" i="1"/>
  <c r="HB39" i="1"/>
  <c r="HB75" i="1"/>
  <c r="HB31" i="1"/>
  <c r="HB60" i="1"/>
  <c r="HB6" i="1"/>
  <c r="HB63" i="1"/>
  <c r="M130" i="1"/>
  <c r="AJ30" i="1"/>
  <c r="DW30" i="1"/>
  <c r="K116" i="11"/>
  <c r="K30" i="1"/>
  <c r="K26" i="11"/>
  <c r="DW76" i="1"/>
  <c r="K162" i="11"/>
  <c r="K76" i="1"/>
  <c r="K72" i="11"/>
  <c r="M176" i="1"/>
  <c r="AJ76" i="1"/>
  <c r="M142" i="1"/>
  <c r="K128" i="11"/>
  <c r="K38" i="11"/>
  <c r="DW42" i="1"/>
  <c r="K174" i="11"/>
  <c r="DW88" i="1"/>
  <c r="K88" i="1"/>
  <c r="M188" i="1"/>
  <c r="K84" i="11"/>
  <c r="AJ88" i="1"/>
  <c r="K45" i="11"/>
  <c r="K135" i="11"/>
  <c r="M149" i="1"/>
  <c r="DW49" i="1"/>
  <c r="K49" i="1"/>
  <c r="AJ49" i="1"/>
  <c r="DV16" i="1"/>
  <c r="J102" i="11"/>
  <c r="J12" i="11"/>
  <c r="K74" i="1"/>
  <c r="K70" i="11"/>
  <c r="M174" i="1"/>
  <c r="K160" i="11"/>
  <c r="DW74" i="1"/>
  <c r="AJ74" i="1"/>
  <c r="K90" i="11"/>
  <c r="DW94" i="1"/>
  <c r="K94" i="1"/>
  <c r="I180" i="11"/>
  <c r="M194" i="1"/>
  <c r="AJ94" i="1"/>
  <c r="K180" i="11"/>
  <c r="DW80" i="1"/>
  <c r="K76" i="11"/>
  <c r="K166" i="11"/>
  <c r="M180" i="1"/>
  <c r="AJ80" i="1"/>
  <c r="K80" i="1"/>
  <c r="K8" i="11"/>
  <c r="K12" i="1"/>
  <c r="M112" i="1"/>
  <c r="DW12" i="1"/>
  <c r="AJ12" i="1"/>
  <c r="K98" i="11"/>
  <c r="GX96" i="1"/>
  <c r="I141" i="11"/>
  <c r="I121" i="11"/>
  <c r="K136" i="1"/>
  <c r="I53" i="11"/>
  <c r="AJ81" i="1"/>
  <c r="AJ18" i="1"/>
  <c r="K44" i="1"/>
  <c r="I40" i="11"/>
  <c r="AJ64" i="1"/>
  <c r="K73" i="11"/>
  <c r="EM96" i="1"/>
  <c r="B108" i="12"/>
  <c r="EO96" i="1"/>
  <c r="B114" i="12"/>
  <c r="DV7" i="1"/>
  <c r="AJ7" i="1"/>
  <c r="DV64" i="1"/>
  <c r="K163" i="11"/>
  <c r="DW77" i="1"/>
  <c r="GA96" i="1"/>
  <c r="B188" i="12"/>
  <c r="GI96" i="1"/>
  <c r="GQ96" i="1"/>
  <c r="GK96" i="1"/>
  <c r="CC96" i="1"/>
  <c r="CM96" i="1"/>
  <c r="B12" i="12"/>
  <c r="B13" i="12"/>
  <c r="DV93" i="1"/>
  <c r="K93" i="1"/>
  <c r="J179" i="11"/>
  <c r="L193" i="1"/>
  <c r="J89" i="11"/>
  <c r="AJ93" i="1"/>
  <c r="J43" i="11"/>
  <c r="L147" i="1"/>
  <c r="AJ47" i="1"/>
  <c r="J133" i="11"/>
  <c r="DV47" i="1"/>
  <c r="K43" i="1"/>
  <c r="L143" i="1"/>
  <c r="AJ43" i="1"/>
  <c r="J39" i="11"/>
  <c r="J129" i="11"/>
  <c r="DV43" i="1"/>
  <c r="DV26" i="1"/>
  <c r="J112" i="11"/>
  <c r="L126" i="1"/>
  <c r="J22" i="11"/>
  <c r="M169" i="1"/>
  <c r="K155" i="11"/>
  <c r="DW69" i="1"/>
  <c r="K65" i="11"/>
  <c r="I51" i="11"/>
  <c r="K163" i="1"/>
  <c r="I162" i="11"/>
  <c r="I61" i="11"/>
  <c r="I32" i="11"/>
  <c r="K194" i="1"/>
  <c r="K6" i="1"/>
  <c r="K144" i="1"/>
  <c r="K121" i="1"/>
  <c r="I176" i="11"/>
  <c r="K167" i="11"/>
  <c r="AJ21" i="1"/>
  <c r="J107" i="11"/>
  <c r="AJ44" i="1"/>
  <c r="DV44" i="1"/>
  <c r="FS96" i="1"/>
  <c r="B168" i="12"/>
  <c r="FM96" i="1"/>
  <c r="B156" i="12"/>
  <c r="FE96" i="1"/>
  <c r="B140" i="12"/>
  <c r="CX96" i="1"/>
  <c r="B31" i="12"/>
  <c r="CR96" i="1"/>
  <c r="B19" i="12"/>
  <c r="CP96" i="1"/>
  <c r="B17" i="12"/>
  <c r="CN96" i="1"/>
  <c r="B15" i="12"/>
  <c r="AD96" i="1"/>
  <c r="K14" i="11"/>
  <c r="J93" i="11"/>
  <c r="J150" i="11"/>
  <c r="ER96" i="1"/>
  <c r="B119" i="12"/>
  <c r="K47" i="1"/>
  <c r="I133" i="11"/>
  <c r="M23" i="1"/>
  <c r="E22" i="2"/>
  <c r="C21" i="3"/>
  <c r="C7" i="3"/>
  <c r="D7" i="3"/>
  <c r="D53" i="3"/>
  <c r="CO96" i="1"/>
  <c r="B16" i="12"/>
  <c r="DD96" i="1"/>
  <c r="B45" i="12"/>
  <c r="B26" i="2"/>
  <c r="BM96" i="1"/>
  <c r="C11" i="4"/>
  <c r="M89" i="1"/>
  <c r="M31" i="1"/>
  <c r="AJ22" i="1"/>
  <c r="M122" i="1"/>
  <c r="J99" i="11"/>
  <c r="L113" i="1"/>
  <c r="AJ13" i="1"/>
  <c r="DV13" i="1"/>
  <c r="J9" i="11"/>
  <c r="K13" i="1"/>
  <c r="K117" i="1"/>
  <c r="I103" i="11"/>
  <c r="I13" i="11"/>
  <c r="J75" i="11"/>
  <c r="L179" i="1"/>
  <c r="K66" i="1"/>
  <c r="J62" i="11"/>
  <c r="AJ66" i="1"/>
  <c r="J152" i="11"/>
  <c r="J20" i="11"/>
  <c r="J110" i="11"/>
  <c r="K3" i="11"/>
  <c r="DW7" i="1"/>
  <c r="I139" i="11"/>
  <c r="K153" i="1"/>
  <c r="I49" i="11"/>
  <c r="L162" i="1"/>
  <c r="J58" i="11"/>
  <c r="J148" i="11"/>
  <c r="L149" i="1"/>
  <c r="DV49" i="1"/>
  <c r="J45" i="11"/>
  <c r="J11" i="11"/>
  <c r="DV15" i="1"/>
  <c r="J101" i="11"/>
  <c r="M123" i="1"/>
  <c r="M143" i="1"/>
  <c r="K39" i="11"/>
  <c r="DW71" i="1"/>
  <c r="M171" i="1"/>
  <c r="H156" i="1"/>
  <c r="F142" i="11"/>
  <c r="J95" i="11"/>
  <c r="L109" i="1"/>
  <c r="J5" i="11"/>
  <c r="H135" i="1"/>
  <c r="F121" i="11"/>
  <c r="H150" i="1"/>
  <c r="F136" i="11"/>
  <c r="H170" i="1"/>
  <c r="F156" i="11"/>
  <c r="H191" i="1"/>
  <c r="F177" i="11"/>
  <c r="H174" i="1"/>
  <c r="F160" i="11"/>
  <c r="H124" i="1"/>
  <c r="F110" i="11"/>
  <c r="F94" i="11"/>
  <c r="H108" i="1"/>
  <c r="F101" i="11"/>
  <c r="H115" i="1"/>
  <c r="GV96" i="1"/>
  <c r="DH96" i="1"/>
  <c r="B46" i="12"/>
  <c r="AG96" i="1"/>
  <c r="B61" i="12"/>
  <c r="BF96" i="1"/>
  <c r="I44" i="2"/>
  <c r="BU96" i="1"/>
  <c r="G9" i="4"/>
  <c r="BJ96" i="1"/>
  <c r="C8" i="4"/>
  <c r="BL96" i="1"/>
  <c r="C10" i="4"/>
  <c r="CW96" i="1"/>
  <c r="B30" i="12"/>
  <c r="DK96" i="1"/>
  <c r="B49" i="12"/>
  <c r="EQ96" i="1"/>
  <c r="B117" i="12"/>
  <c r="BI96" i="1"/>
  <c r="C7" i="4"/>
  <c r="K39" i="1"/>
  <c r="EY96" i="1"/>
  <c r="B129" i="12"/>
  <c r="FA96" i="1"/>
  <c r="B133" i="12"/>
  <c r="GC96" i="1"/>
  <c r="FI96" i="1"/>
  <c r="B148" i="12"/>
  <c r="J97" i="11"/>
  <c r="J7" i="11"/>
  <c r="M113" i="1"/>
  <c r="K9" i="11"/>
  <c r="DW13" i="1"/>
  <c r="DV55" i="1"/>
  <c r="J51" i="11"/>
  <c r="L156" i="1"/>
  <c r="J52" i="11"/>
  <c r="K21" i="11"/>
  <c r="K111" i="11"/>
  <c r="K94" i="11"/>
  <c r="DW8" i="1"/>
  <c r="K64" i="11"/>
  <c r="K68" i="1"/>
  <c r="DW62" i="1"/>
  <c r="K58" i="11"/>
  <c r="K62" i="1"/>
  <c r="M162" i="1"/>
  <c r="K148" i="11"/>
  <c r="J125" i="11"/>
  <c r="L139" i="1"/>
  <c r="L181" i="1"/>
  <c r="DV81" i="1"/>
  <c r="J77" i="11"/>
  <c r="J33" i="11"/>
  <c r="J123" i="11"/>
  <c r="DV37" i="1"/>
  <c r="K69" i="11"/>
  <c r="K159" i="11"/>
  <c r="M11" i="1"/>
  <c r="T96" i="1"/>
  <c r="K161" i="11"/>
  <c r="M175" i="1"/>
  <c r="K175" i="11"/>
  <c r="DW89" i="1"/>
  <c r="K89" i="1"/>
  <c r="K139" i="11"/>
  <c r="DW53" i="1"/>
  <c r="K40" i="11"/>
  <c r="K130" i="11"/>
  <c r="H158" i="1"/>
  <c r="F144" i="11"/>
  <c r="H176" i="1"/>
  <c r="F162" i="11"/>
  <c r="H148" i="1"/>
  <c r="F134" i="11"/>
  <c r="H178" i="1"/>
  <c r="F164" i="11"/>
  <c r="F181" i="11"/>
  <c r="H195" i="1"/>
  <c r="H129" i="1"/>
  <c r="F115" i="11"/>
  <c r="H187" i="1"/>
  <c r="F173" i="11"/>
  <c r="H159" i="1"/>
  <c r="F145" i="11"/>
  <c r="H163" i="1"/>
  <c r="F149" i="11"/>
  <c r="F107" i="11"/>
  <c r="B9" i="4"/>
  <c r="H107" i="1"/>
  <c r="F6" i="4"/>
  <c r="I116" i="11"/>
  <c r="K165" i="1"/>
  <c r="I47" i="11"/>
  <c r="I146" i="11"/>
  <c r="I70" i="11"/>
  <c r="K188" i="1"/>
  <c r="K158" i="1"/>
  <c r="GU96" i="1"/>
  <c r="I96" i="11"/>
  <c r="I130" i="11"/>
  <c r="I118" i="11"/>
  <c r="L134" i="1"/>
  <c r="I143" i="11"/>
  <c r="K170" i="1"/>
  <c r="DO96" i="1"/>
  <c r="CS96" i="1"/>
  <c r="B24" i="12"/>
  <c r="B25" i="12"/>
  <c r="CZ96" i="1"/>
  <c r="B33" i="12"/>
  <c r="CU96" i="1"/>
  <c r="B28" i="12"/>
  <c r="CQ96" i="1"/>
  <c r="B18" i="12"/>
  <c r="DM96" i="1"/>
  <c r="B53" i="12"/>
  <c r="EL96" i="1"/>
  <c r="B107" i="12"/>
  <c r="B109" i="12"/>
  <c r="B110" i="12"/>
  <c r="B17" i="2"/>
  <c r="FW96" i="1"/>
  <c r="B179" i="12"/>
  <c r="FU96" i="1"/>
  <c r="B172" i="12"/>
  <c r="FQ96" i="1"/>
  <c r="B164" i="12"/>
  <c r="B166" i="12"/>
  <c r="FO96" i="1"/>
  <c r="B160" i="12"/>
  <c r="EZ96" i="1"/>
  <c r="B130" i="12"/>
  <c r="ES96" i="1"/>
  <c r="B120" i="12"/>
  <c r="GD96" i="1"/>
  <c r="FJ96" i="1"/>
  <c r="B149" i="12"/>
  <c r="B150" i="12"/>
  <c r="FH96" i="1"/>
  <c r="B145" i="12"/>
  <c r="DC96" i="1"/>
  <c r="B38" i="12"/>
  <c r="J134" i="11"/>
  <c r="DW18" i="1"/>
  <c r="I104" i="12"/>
  <c r="N96" i="1"/>
  <c r="GS96" i="1"/>
  <c r="L116" i="1"/>
  <c r="BZ96" i="1"/>
  <c r="G14" i="4"/>
  <c r="BQ96" i="1"/>
  <c r="C15" i="4"/>
  <c r="BP96" i="1"/>
  <c r="C14" i="4"/>
  <c r="BW96" i="1"/>
  <c r="G11" i="4"/>
  <c r="K93" i="11"/>
  <c r="BT96" i="1"/>
  <c r="G8" i="4"/>
  <c r="AB96" i="1"/>
  <c r="B18" i="2"/>
  <c r="DG96" i="1"/>
  <c r="DF96" i="1"/>
  <c r="BK96" i="1"/>
  <c r="C9" i="4"/>
  <c r="AF96" i="1"/>
  <c r="B32" i="2"/>
  <c r="BC96" i="1"/>
  <c r="E29" i="2"/>
  <c r="E30" i="2"/>
  <c r="GJ96" i="1"/>
  <c r="GN96" i="1"/>
  <c r="AY96" i="1"/>
  <c r="E24" i="2"/>
  <c r="C23" i="3"/>
  <c r="FG96" i="1"/>
  <c r="B144" i="12"/>
  <c r="BE96" i="1"/>
  <c r="EC96" i="1"/>
  <c r="B82" i="12"/>
  <c r="FT96" i="1"/>
  <c r="B170" i="12"/>
  <c r="EE96" i="1"/>
  <c r="B84" i="12"/>
  <c r="BV96" i="1"/>
  <c r="G10" i="4"/>
  <c r="BY96" i="1"/>
  <c r="G13" i="4"/>
  <c r="M95" i="1"/>
  <c r="M59" i="1"/>
  <c r="M159" i="1"/>
  <c r="FZ96" i="1"/>
  <c r="B184" i="12"/>
  <c r="B185" i="12"/>
  <c r="FX96" i="1"/>
  <c r="B180" i="12"/>
  <c r="B181" i="12"/>
  <c r="FN96" i="1"/>
  <c r="B157" i="12"/>
  <c r="FF96" i="1"/>
  <c r="B142" i="12"/>
  <c r="EV96" i="1"/>
  <c r="B126" i="12"/>
  <c r="ET96" i="1"/>
  <c r="B121" i="12"/>
  <c r="DN96" i="1"/>
  <c r="B57" i="12"/>
  <c r="B59" i="12"/>
  <c r="AE96" i="1"/>
  <c r="BN96" i="1"/>
  <c r="C12" i="4"/>
  <c r="M56" i="1"/>
  <c r="K52" i="11"/>
  <c r="M14" i="1"/>
  <c r="DW14" i="1"/>
  <c r="AJ53" i="1"/>
  <c r="M91" i="1"/>
  <c r="DP96" i="1"/>
  <c r="J155" i="11"/>
  <c r="L169" i="1"/>
  <c r="M119" i="1"/>
  <c r="K19" i="1"/>
  <c r="DW19" i="1"/>
  <c r="K78" i="1"/>
  <c r="M178" i="1"/>
  <c r="K164" i="11"/>
  <c r="L172" i="1"/>
  <c r="J68" i="11"/>
  <c r="J138" i="11"/>
  <c r="DV52" i="1"/>
  <c r="K126" i="11"/>
  <c r="K36" i="11"/>
  <c r="AJ40" i="1"/>
  <c r="DV20" i="1"/>
  <c r="J16" i="11"/>
  <c r="DW9" i="1"/>
  <c r="K9" i="1"/>
  <c r="AJ9" i="1"/>
  <c r="DV40" i="1"/>
  <c r="J126" i="11"/>
  <c r="DW85" i="1"/>
  <c r="K85" i="1"/>
  <c r="AJ85" i="1"/>
  <c r="K82" i="1"/>
  <c r="AJ82" i="1"/>
  <c r="K78" i="11"/>
  <c r="HA96" i="1"/>
  <c r="DB96" i="1"/>
  <c r="B37" i="12"/>
  <c r="L118" i="1"/>
  <c r="J104" i="11"/>
  <c r="M152" i="1"/>
  <c r="K52" i="1"/>
  <c r="I138" i="11"/>
  <c r="K107" i="1"/>
  <c r="I3" i="11"/>
  <c r="DV95" i="1"/>
  <c r="J181" i="11"/>
  <c r="DV45" i="1"/>
  <c r="J41" i="11"/>
  <c r="L145" i="1"/>
  <c r="J131" i="11"/>
  <c r="DW87" i="1"/>
  <c r="K173" i="11"/>
  <c r="AJ32" i="1"/>
  <c r="M132" i="1"/>
  <c r="K28" i="11"/>
  <c r="DW22" i="1"/>
  <c r="K22" i="1"/>
  <c r="J13" i="11"/>
  <c r="DV17" i="1"/>
  <c r="K91" i="11"/>
  <c r="K181" i="11"/>
  <c r="K95" i="1"/>
  <c r="J73" i="11"/>
  <c r="K77" i="1"/>
  <c r="J163" i="11"/>
  <c r="DW16" i="1"/>
  <c r="K16" i="1"/>
  <c r="AJ16" i="1"/>
  <c r="J78" i="11"/>
  <c r="L182" i="1"/>
  <c r="K50" i="11"/>
  <c r="K54" i="1"/>
  <c r="M154" i="1"/>
  <c r="M150" i="1"/>
  <c r="DW50" i="1"/>
  <c r="AJ50" i="1"/>
  <c r="M114" i="1"/>
  <c r="J63" i="11"/>
  <c r="DV67" i="1"/>
  <c r="K67" i="1"/>
  <c r="J87" i="11"/>
  <c r="L191" i="1"/>
  <c r="K91" i="1"/>
  <c r="K68" i="11"/>
  <c r="K72" i="1"/>
  <c r="AJ72" i="1"/>
  <c r="DU96" i="1"/>
  <c r="B69" i="12"/>
  <c r="CT96" i="1"/>
  <c r="DR96" i="1"/>
  <c r="B64" i="12"/>
  <c r="B66" i="12"/>
  <c r="GY96" i="1"/>
  <c r="I2" i="11"/>
  <c r="J92" i="11"/>
  <c r="I131" i="11"/>
  <c r="J14" i="11"/>
  <c r="K132" i="1"/>
  <c r="I115" i="11"/>
  <c r="I66" i="11"/>
  <c r="K34" i="1"/>
  <c r="AJ34" i="1"/>
  <c r="K69" i="1"/>
  <c r="K20" i="1"/>
  <c r="AJ20" i="1"/>
  <c r="M182" i="1"/>
  <c r="K168" i="11"/>
  <c r="K171" i="11"/>
  <c r="M185" i="1"/>
  <c r="J36" i="11"/>
  <c r="M109" i="1"/>
  <c r="K5" i="11"/>
  <c r="DV18" i="1"/>
  <c r="K74" i="11"/>
  <c r="DW78" i="1"/>
  <c r="DW52" i="1"/>
  <c r="M140" i="1"/>
  <c r="L152" i="1"/>
  <c r="K15" i="11"/>
  <c r="AJ19" i="1"/>
  <c r="I45" i="11"/>
  <c r="J158" i="11"/>
  <c r="I93" i="11"/>
  <c r="C11" i="3"/>
  <c r="D11" i="3"/>
  <c r="D57" i="3"/>
  <c r="FB96" i="1"/>
  <c r="B135" i="12"/>
  <c r="B138" i="12"/>
  <c r="K18" i="1"/>
  <c r="K64" i="1"/>
  <c r="J59" i="11"/>
  <c r="L148" i="1"/>
  <c r="AI96" i="1"/>
  <c r="B35" i="2"/>
  <c r="K104" i="11"/>
  <c r="I157" i="11"/>
  <c r="L164" i="1"/>
  <c r="L111" i="1"/>
  <c r="J149" i="11"/>
  <c r="J15" i="11"/>
  <c r="DW41" i="1"/>
  <c r="K11" i="1"/>
  <c r="EB96" i="1"/>
  <c r="B80" i="12"/>
  <c r="DV79" i="1"/>
  <c r="FP96" i="1"/>
  <c r="B161" i="12"/>
  <c r="M125" i="1"/>
  <c r="J142" i="11"/>
  <c r="I148" i="11"/>
  <c r="K4" i="11"/>
  <c r="M107" i="1"/>
  <c r="K92" i="11"/>
  <c r="AJ57" i="1"/>
  <c r="K13" i="11"/>
  <c r="K103" i="11"/>
  <c r="K75" i="1"/>
  <c r="J71" i="11"/>
  <c r="K147" i="1"/>
  <c r="I43" i="11"/>
  <c r="K56" i="1"/>
  <c r="K22" i="11"/>
  <c r="K26" i="1"/>
  <c r="M126" i="1"/>
  <c r="AJ26" i="1"/>
  <c r="DW26" i="1"/>
  <c r="K112" i="11"/>
  <c r="K101" i="11"/>
  <c r="M115" i="1"/>
  <c r="K11" i="11"/>
  <c r="DW15" i="1"/>
  <c r="K123" i="11"/>
  <c r="M137" i="1"/>
  <c r="AJ37" i="1"/>
  <c r="K37" i="1"/>
  <c r="DW37" i="1"/>
  <c r="K33" i="11"/>
  <c r="GZ96" i="1"/>
  <c r="M158" i="1"/>
  <c r="DW58" i="1"/>
  <c r="K54" i="11"/>
  <c r="K144" i="11"/>
  <c r="K124" i="11"/>
  <c r="M138" i="1"/>
  <c r="DW38" i="1"/>
  <c r="K38" i="1"/>
  <c r="K34" i="11"/>
  <c r="DW48" i="1"/>
  <c r="K134" i="11"/>
  <c r="AJ48" i="1"/>
  <c r="M148" i="1"/>
  <c r="K44" i="11"/>
  <c r="K48" i="1"/>
  <c r="J72" i="11"/>
  <c r="DV76" i="1"/>
  <c r="L176" i="1"/>
  <c r="J162" i="11"/>
  <c r="HB96" i="1"/>
  <c r="GW96" i="1"/>
  <c r="K122" i="1"/>
  <c r="I132" i="11"/>
  <c r="I36" i="11"/>
  <c r="I90" i="11"/>
  <c r="I144" i="11"/>
  <c r="I179" i="11"/>
  <c r="B33" i="2"/>
  <c r="I166" i="11"/>
  <c r="I17" i="11"/>
  <c r="K129" i="1"/>
  <c r="K81" i="1"/>
  <c r="K77" i="11"/>
  <c r="K18" i="11"/>
  <c r="K108" i="11"/>
  <c r="I103" i="12"/>
  <c r="K118" i="11"/>
  <c r="L117" i="1"/>
  <c r="DW17" i="1"/>
  <c r="K48" i="11"/>
  <c r="AJ52" i="1"/>
  <c r="AJ69" i="1"/>
  <c r="J65" i="11"/>
  <c r="R96" i="1"/>
  <c r="AJ17" i="1"/>
  <c r="DW32" i="1"/>
  <c r="K20" i="11"/>
  <c r="AJ24" i="1"/>
  <c r="M117" i="1"/>
  <c r="K87" i="1"/>
  <c r="DL96" i="1"/>
  <c r="B52" i="12"/>
  <c r="B30" i="2"/>
  <c r="B54" i="12"/>
  <c r="BD96" i="1"/>
  <c r="C6" i="3"/>
  <c r="Q96" i="1"/>
  <c r="EG6" i="1"/>
  <c r="EG96" i="1"/>
  <c r="B95" i="12"/>
  <c r="B104" i="12"/>
  <c r="B158" i="12"/>
  <c r="B154" i="12"/>
  <c r="B146" i="12"/>
  <c r="C63" i="3"/>
  <c r="D17" i="3"/>
  <c r="D63" i="3"/>
  <c r="C62" i="3"/>
  <c r="D16" i="3"/>
  <c r="D62" i="3"/>
  <c r="I93" i="12"/>
  <c r="I42" i="2"/>
  <c r="D21" i="3"/>
  <c r="D67" i="3"/>
  <c r="C67" i="3"/>
  <c r="C56" i="3"/>
  <c r="D10" i="3"/>
  <c r="D56" i="3"/>
  <c r="B122" i="12"/>
  <c r="B13" i="2"/>
  <c r="B47" i="12"/>
  <c r="B48" i="12"/>
  <c r="B50" i="12"/>
  <c r="B28" i="2"/>
  <c r="E40" i="2"/>
  <c r="I55" i="2"/>
  <c r="C9" i="3"/>
  <c r="D13" i="3"/>
  <c r="D59" i="3"/>
  <c r="C59" i="3"/>
  <c r="C57" i="3"/>
  <c r="C58" i="3"/>
  <c r="D12" i="3"/>
  <c r="D58" i="3"/>
  <c r="C65" i="3"/>
  <c r="D19" i="3"/>
  <c r="D65" i="3"/>
  <c r="D23" i="3"/>
  <c r="D69" i="3"/>
  <c r="C69" i="3"/>
  <c r="D22" i="3"/>
  <c r="D68" i="3"/>
  <c r="C68" i="3"/>
  <c r="C53" i="3"/>
  <c r="B70" i="12"/>
  <c r="B202" i="12"/>
  <c r="B131" i="12"/>
  <c r="C16" i="4"/>
  <c r="L106" i="1"/>
  <c r="J2" i="11"/>
  <c r="DV6" i="1"/>
  <c r="AC6" i="1"/>
  <c r="AC96" i="1"/>
  <c r="B20" i="2"/>
  <c r="DA6" i="1"/>
  <c r="DA96" i="1"/>
  <c r="B36" i="12"/>
  <c r="B39" i="12"/>
  <c r="DV19" i="1"/>
  <c r="L119" i="1"/>
  <c r="J105" i="11"/>
  <c r="I98" i="11"/>
  <c r="K112" i="1"/>
  <c r="I8" i="11"/>
  <c r="I76" i="11"/>
  <c r="K180" i="1"/>
  <c r="K149" i="1"/>
  <c r="I135" i="11"/>
  <c r="I84" i="11"/>
  <c r="I174" i="11"/>
  <c r="I72" i="11"/>
  <c r="K176" i="1"/>
  <c r="I26" i="11"/>
  <c r="K130" i="1"/>
  <c r="L96" i="1"/>
  <c r="L196" i="1"/>
  <c r="B86" i="12"/>
  <c r="B34" i="12"/>
  <c r="G16" i="4"/>
  <c r="K174" i="1"/>
  <c r="I160" i="11"/>
  <c r="B20" i="12"/>
  <c r="B21" i="12"/>
  <c r="K169" i="11"/>
  <c r="K83" i="1"/>
  <c r="DW83" i="1"/>
  <c r="K79" i="11"/>
  <c r="M183" i="1"/>
  <c r="AJ83" i="1"/>
  <c r="K109" i="11"/>
  <c r="K23" i="1"/>
  <c r="K19" i="11"/>
  <c r="AJ23" i="1"/>
  <c r="DW31" i="1"/>
  <c r="M131" i="1"/>
  <c r="K117" i="11"/>
  <c r="K27" i="11"/>
  <c r="K31" i="1"/>
  <c r="AJ31" i="1"/>
  <c r="M189" i="1"/>
  <c r="AJ89" i="1"/>
  <c r="K85" i="11"/>
  <c r="K106" i="1"/>
  <c r="I92" i="11"/>
  <c r="K143" i="1"/>
  <c r="I129" i="11"/>
  <c r="I39" i="11"/>
  <c r="I89" i="11"/>
  <c r="K193" i="1"/>
  <c r="B40" i="12"/>
  <c r="B41" i="12"/>
  <c r="B162" i="12"/>
  <c r="DW23" i="1"/>
  <c r="K87" i="11"/>
  <c r="K177" i="11"/>
  <c r="DW91" i="1"/>
  <c r="M191" i="1"/>
  <c r="AJ91" i="1"/>
  <c r="DV42" i="1"/>
  <c r="K42" i="1"/>
  <c r="AJ42" i="1"/>
  <c r="J38" i="11"/>
  <c r="L142" i="1"/>
  <c r="J128" i="11"/>
  <c r="L114" i="1"/>
  <c r="DV14" i="1"/>
  <c r="J100" i="11"/>
  <c r="J10" i="11"/>
  <c r="K140" i="11"/>
  <c r="AJ54" i="1"/>
  <c r="DW54" i="1"/>
  <c r="DV86" i="1"/>
  <c r="J82" i="11"/>
  <c r="AJ86" i="1"/>
  <c r="K86" i="1"/>
  <c r="L186" i="1"/>
  <c r="J172" i="11"/>
  <c r="J161" i="11"/>
  <c r="AJ75" i="1"/>
  <c r="DV75" i="1"/>
  <c r="L175" i="1"/>
  <c r="DW95" i="1"/>
  <c r="AJ95" i="1"/>
  <c r="M195" i="1"/>
  <c r="I43" i="2"/>
  <c r="I95" i="12"/>
  <c r="A48" i="12"/>
  <c r="I58" i="11"/>
  <c r="K162" i="1"/>
  <c r="I125" i="11"/>
  <c r="K139" i="1"/>
  <c r="I35" i="11"/>
  <c r="M133" i="1"/>
  <c r="K29" i="11"/>
  <c r="DW33" i="1"/>
  <c r="K33" i="1"/>
  <c r="K119" i="11"/>
  <c r="AJ33" i="1"/>
  <c r="K100" i="11"/>
  <c r="K14" i="1"/>
  <c r="K10" i="11"/>
  <c r="AJ14" i="1"/>
  <c r="DW56" i="1"/>
  <c r="M156" i="1"/>
  <c r="K142" i="11"/>
  <c r="AJ56" i="1"/>
  <c r="AJ92" i="1"/>
  <c r="L192" i="1"/>
  <c r="K92" i="1"/>
  <c r="J88" i="11"/>
  <c r="J178" i="11"/>
  <c r="DV92" i="1"/>
  <c r="DV96" i="1"/>
  <c r="B72" i="12"/>
  <c r="K55" i="11"/>
  <c r="DW59" i="1"/>
  <c r="K145" i="11"/>
  <c r="AJ59" i="1"/>
  <c r="K59" i="1"/>
  <c r="A47" i="12"/>
  <c r="I175" i="11"/>
  <c r="K189" i="1"/>
  <c r="I85" i="11"/>
  <c r="K7" i="11"/>
  <c r="M111" i="1"/>
  <c r="AJ11" i="1"/>
  <c r="K97" i="11"/>
  <c r="DW11" i="1"/>
  <c r="K168" i="1"/>
  <c r="I64" i="11"/>
  <c r="I154" i="11"/>
  <c r="B195" i="12"/>
  <c r="B193" i="12"/>
  <c r="K166" i="1"/>
  <c r="I152" i="11"/>
  <c r="I62" i="11"/>
  <c r="I9" i="11"/>
  <c r="I99" i="11"/>
  <c r="K113" i="1"/>
  <c r="M96" i="1"/>
  <c r="M196" i="1"/>
  <c r="B19" i="2"/>
  <c r="B21" i="2"/>
  <c r="I60" i="11"/>
  <c r="K164" i="1"/>
  <c r="I150" i="11"/>
  <c r="I106" i="11"/>
  <c r="K120" i="1"/>
  <c r="I16" i="11"/>
  <c r="I158" i="11"/>
  <c r="I68" i="11"/>
  <c r="K172" i="1"/>
  <c r="K191" i="1"/>
  <c r="I87" i="11"/>
  <c r="I177" i="11"/>
  <c r="I140" i="11"/>
  <c r="I50" i="11"/>
  <c r="K154" i="1"/>
  <c r="I73" i="11"/>
  <c r="K177" i="1"/>
  <c r="I163" i="11"/>
  <c r="K195" i="1"/>
  <c r="I91" i="11"/>
  <c r="I181" i="11"/>
  <c r="I48" i="11"/>
  <c r="K152" i="1"/>
  <c r="I168" i="11"/>
  <c r="K182" i="1"/>
  <c r="I78" i="11"/>
  <c r="I171" i="11"/>
  <c r="I81" i="11"/>
  <c r="K185" i="1"/>
  <c r="I7" i="11"/>
  <c r="I97" i="11"/>
  <c r="K111" i="1"/>
  <c r="I14" i="11"/>
  <c r="K118" i="1"/>
  <c r="I104" i="11"/>
  <c r="I155" i="11"/>
  <c r="K169" i="1"/>
  <c r="I65" i="11"/>
  <c r="I120" i="11"/>
  <c r="I30" i="11"/>
  <c r="K134" i="1"/>
  <c r="I153" i="11"/>
  <c r="K167" i="1"/>
  <c r="I63" i="11"/>
  <c r="I12" i="11"/>
  <c r="K116" i="1"/>
  <c r="I102" i="11"/>
  <c r="I108" i="11"/>
  <c r="I18" i="11"/>
  <c r="I95" i="11"/>
  <c r="I5" i="11"/>
  <c r="K109" i="1"/>
  <c r="I164" i="11"/>
  <c r="I74" i="11"/>
  <c r="K178" i="1"/>
  <c r="K119" i="1"/>
  <c r="I15" i="11"/>
  <c r="I105" i="11"/>
  <c r="DW96" i="1"/>
  <c r="B73" i="12"/>
  <c r="I173" i="11"/>
  <c r="I83" i="11"/>
  <c r="K187" i="1"/>
  <c r="I44" i="11"/>
  <c r="K148" i="1"/>
  <c r="I134" i="11"/>
  <c r="K137" i="1"/>
  <c r="I123" i="11"/>
  <c r="I33" i="11"/>
  <c r="I112" i="11"/>
  <c r="K126" i="1"/>
  <c r="I22" i="11"/>
  <c r="K96" i="1"/>
  <c r="K196" i="1"/>
  <c r="I142" i="11"/>
  <c r="I52" i="11"/>
  <c r="K156" i="1"/>
  <c r="K181" i="1"/>
  <c r="I77" i="11"/>
  <c r="I167" i="11"/>
  <c r="K138" i="1"/>
  <c r="I124" i="11"/>
  <c r="I34" i="11"/>
  <c r="I71" i="11"/>
  <c r="K175" i="1"/>
  <c r="I161" i="11"/>
  <c r="B175" i="12"/>
  <c r="D6" i="3"/>
  <c r="C52" i="3"/>
  <c r="C8" i="3"/>
  <c r="C14" i="3"/>
  <c r="D9" i="3"/>
  <c r="D55" i="3"/>
  <c r="C55" i="3"/>
  <c r="B176" i="12"/>
  <c r="B186" i="12"/>
  <c r="B189" i="12"/>
  <c r="B196" i="12"/>
  <c r="I107" i="12"/>
  <c r="E19" i="2"/>
  <c r="E21" i="2"/>
  <c r="E25" i="2"/>
  <c r="I47" i="2"/>
  <c r="B78" i="12"/>
  <c r="B87" i="12"/>
  <c r="B88" i="12"/>
  <c r="AJ96" i="1"/>
  <c r="B36" i="2"/>
  <c r="B39" i="2"/>
  <c r="I27" i="11"/>
  <c r="K131" i="1"/>
  <c r="I117" i="11"/>
  <c r="K123" i="1"/>
  <c r="I109" i="11"/>
  <c r="I19" i="11"/>
  <c r="K183" i="1"/>
  <c r="I79" i="11"/>
  <c r="I169" i="11"/>
  <c r="B22" i="2"/>
  <c r="E39" i="2"/>
  <c r="I54" i="2"/>
  <c r="I100" i="11"/>
  <c r="K114" i="1"/>
  <c r="I10" i="11"/>
  <c r="K133" i="1"/>
  <c r="I29" i="11"/>
  <c r="I119" i="11"/>
  <c r="K142" i="1"/>
  <c r="I128" i="11"/>
  <c r="I38" i="11"/>
  <c r="K159" i="1"/>
  <c r="I145" i="11"/>
  <c r="I55" i="11"/>
  <c r="I178" i="11"/>
  <c r="K192" i="1"/>
  <c r="I88" i="11"/>
  <c r="I172" i="11"/>
  <c r="I82" i="11"/>
  <c r="K186" i="1"/>
  <c r="E38" i="2"/>
  <c r="I53" i="2"/>
  <c r="E35" i="2"/>
  <c r="I50" i="2"/>
  <c r="B27" i="2"/>
  <c r="D14" i="3"/>
  <c r="D60" i="3"/>
  <c r="C60" i="3"/>
  <c r="C54" i="3"/>
  <c r="C15" i="3"/>
  <c r="D52" i="3"/>
  <c r="D8" i="3"/>
  <c r="D54" i="3"/>
  <c r="B40" i="2"/>
  <c r="E34" i="2"/>
  <c r="I49" i="2"/>
  <c r="E37" i="2"/>
  <c r="I52" i="2"/>
  <c r="E36" i="2"/>
  <c r="I51" i="2"/>
  <c r="D15" i="3"/>
  <c r="D61" i="3"/>
  <c r="C61" i="3"/>
  <c r="C18" i="3"/>
  <c r="C64" i="3"/>
  <c r="C20" i="3"/>
  <c r="D18" i="3"/>
  <c r="D64" i="3"/>
  <c r="D20" i="3"/>
  <c r="D66" i="3"/>
  <c r="C66" i="3"/>
  <c r="C24" i="3"/>
  <c r="C70" i="3"/>
  <c r="D24" i="3"/>
  <c r="D70" i="3"/>
</calcChain>
</file>

<file path=xl/comments1.xml><?xml version="1.0" encoding="utf-8"?>
<comments xmlns="http://schemas.openxmlformats.org/spreadsheetml/2006/main">
  <authors>
    <author>en fornøyd Microsoft Office-bruker</author>
    <author>Johs Totland</author>
  </authors>
  <commentList>
    <comment ref="C2" authorId="0" shapeId="0">
      <text>
        <r>
          <rPr>
            <sz val="8"/>
            <color indexed="81"/>
            <rFont val="Tahoma"/>
            <family val="2"/>
          </rPr>
          <t xml:space="preserve">Skriv inn navn/eksami-nandkode og oppgave-nummer her for eksempel
Ola Nordmann, oppgave 7c)
</t>
        </r>
      </text>
    </comment>
    <comment ref="E2" authorId="0" shapeId="0">
      <text>
        <r>
          <rPr>
            <sz val="8"/>
            <color indexed="81"/>
            <rFont val="Tahoma"/>
            <family val="2"/>
          </rPr>
          <t xml:space="preserve">Registrer firma her for eksempel Fagbygg AS
</t>
        </r>
      </text>
    </comment>
    <comment ref="C3" authorId="0" shapeId="0">
      <text>
        <r>
          <rPr>
            <sz val="8"/>
            <color indexed="81"/>
            <rFont val="Tahoma"/>
            <family val="2"/>
          </rPr>
          <t xml:space="preserve">Registrer regnskaps-periode/år her for eksempel 
nov-des 1998
</t>
        </r>
      </text>
    </comment>
    <comment ref="J4" authorId="1" shapeId="0">
      <text>
        <r>
          <rPr>
            <sz val="8"/>
            <color indexed="81"/>
            <rFont val="Tahoma"/>
            <family val="2"/>
          </rPr>
          <t>Her registreres beløp inkl mva. NB! Dersom det er saldo på konto 2700 og 2710 må denne også registreres i omsetningsoppgaven</t>
        </r>
      </text>
    </comment>
    <comment ref="F5" authorId="0" shapeId="0">
      <text>
        <r>
          <rPr>
            <sz val="8"/>
            <color indexed="81"/>
            <rFont val="Arial"/>
            <family val="2"/>
          </rPr>
          <t>Koder for beregning av merverdiavgift og investeringsavgift. Se KONTOPLAN for satser og koder. Husk å slette kode ved innlegging av saldo og ved årsoppgjør</t>
        </r>
      </text>
    </comment>
    <comment ref="I5" authorId="0" shapeId="0">
      <text>
        <r>
          <rPr>
            <sz val="8"/>
            <color indexed="81"/>
            <rFont val="Arial"/>
            <family val="2"/>
          </rPr>
          <t>Koder for beregning av merverdiavgift og investeringsavgift. Se KONTOPLAN for satser og koder. Husk å slette kode ved innlegging av saldo og ved årsoppgjør</t>
        </r>
      </text>
    </comment>
  </commentList>
</comments>
</file>

<file path=xl/comments2.xml><?xml version="1.0" encoding="utf-8"?>
<comments xmlns="http://schemas.openxmlformats.org/spreadsheetml/2006/main">
  <authors>
    <author>Johs Totland</author>
  </authors>
  <commentList>
    <comment ref="K1" authorId="0" shapeId="0">
      <text>
        <r>
          <rPr>
            <sz val="8"/>
            <color indexed="10"/>
            <rFont val="Tahoma"/>
            <family val="2"/>
          </rPr>
          <t>Register saldo fra saldobalansen på konto 2700 utgående mva og 2710 inngående mva i celle M2 og N2</t>
        </r>
      </text>
    </comment>
    <comment ref="L2" authorId="0" shapeId="0">
      <text>
        <r>
          <rPr>
            <sz val="8"/>
            <color indexed="10"/>
            <rFont val="Tahoma"/>
            <family val="2"/>
          </rPr>
          <t>Register saldo fra saldobalansen på konto 2700 utgående mva og 2710 inngående mva i celle M2 og N2</t>
        </r>
      </text>
    </comment>
    <comment ref="M2" authorId="0" shapeId="0">
      <text>
        <r>
          <rPr>
            <sz val="8"/>
            <color indexed="10"/>
            <rFont val="Tahoma"/>
            <family val="2"/>
          </rPr>
          <t>Register saldo fra saldobalansen på konto 2700 utgående mva og 2710 inngående mva i celle M2 og N2</t>
        </r>
      </text>
    </comment>
  </commentList>
</comments>
</file>

<file path=xl/comments3.xml><?xml version="1.0" encoding="utf-8"?>
<comments xmlns="http://schemas.openxmlformats.org/spreadsheetml/2006/main">
  <authors>
    <author>en fornøyd Microsoft Office-bruker</author>
    <author>Johs Totland</author>
  </authors>
  <commentList>
    <comment ref="C4" authorId="0" shapeId="0">
      <text>
        <r>
          <rPr>
            <sz val="8"/>
            <color indexed="81"/>
            <rFont val="Tahoma"/>
            <family val="2"/>
          </rPr>
          <t>1 = Inngående mva høy sats
2 = Utgående mva høy sats
4 = Inngående mva mellomsats
5 = Utgående mva mellomsats
7 = Inngående mva lav sats
8 = Utgående mva lav sats</t>
        </r>
      </text>
    </comment>
    <comment ref="H6" authorId="1" shapeId="0">
      <text>
        <r>
          <rPr>
            <sz val="8"/>
            <color indexed="81"/>
            <rFont val="Tahoma"/>
            <family val="2"/>
          </rPr>
          <t>Registrer navn på kunde i cellene nedenfor</t>
        </r>
      </text>
    </comment>
    <comment ref="H17" authorId="1" shapeId="0">
      <text>
        <r>
          <rPr>
            <sz val="8"/>
            <color indexed="81"/>
            <rFont val="Tahoma"/>
            <family val="2"/>
          </rPr>
          <t>Registrer navn på leverandør i cellene nedenfor</t>
        </r>
      </text>
    </comment>
    <comment ref="B24" authorId="1" shapeId="0">
      <text>
        <r>
          <rPr>
            <sz val="8"/>
            <color indexed="81"/>
            <rFont val="Tahoma"/>
            <family val="2"/>
          </rPr>
          <t xml:space="preserve">Her kan du endre navn på egenkapitalkontoen
</t>
        </r>
      </text>
    </comment>
    <comment ref="B25" authorId="1" shapeId="0">
      <text>
        <r>
          <rPr>
            <sz val="8"/>
            <color indexed="81"/>
            <rFont val="Tahoma"/>
            <family val="2"/>
          </rPr>
          <t xml:space="preserve">Her kan du endre navn på egenkapitalkontoen
</t>
        </r>
      </text>
    </comment>
    <comment ref="B26" authorId="1" shapeId="0">
      <text>
        <r>
          <rPr>
            <sz val="8"/>
            <color indexed="81"/>
            <rFont val="Tahoma"/>
            <family val="2"/>
          </rPr>
          <t xml:space="preserve">Her kan du endre navn på egenkapitalkontoen
</t>
        </r>
      </text>
    </comment>
    <comment ref="B27" authorId="1" shapeId="0">
      <text>
        <r>
          <rPr>
            <sz val="8"/>
            <color indexed="81"/>
            <rFont val="Tahoma"/>
            <family val="2"/>
          </rPr>
          <t>Her kan du endre navn på privatlkontoen</t>
        </r>
      </text>
    </comment>
    <comment ref="B28" authorId="1" shapeId="0">
      <text>
        <r>
          <rPr>
            <sz val="8"/>
            <color indexed="81"/>
            <rFont val="Tahoma"/>
            <family val="2"/>
          </rPr>
          <t>Her kan du endre navn på privatlkontoen</t>
        </r>
      </text>
    </comment>
    <comment ref="B29" authorId="1" shapeId="0">
      <text>
        <r>
          <rPr>
            <sz val="8"/>
            <color indexed="81"/>
            <rFont val="Tahoma"/>
            <family val="2"/>
          </rPr>
          <t>Her kan du endre navn på privatlkontoen</t>
        </r>
      </text>
    </comment>
    <comment ref="I32" authorId="1" shapeId="0">
      <text>
        <r>
          <rPr>
            <sz val="8"/>
            <color indexed="81"/>
            <rFont val="Tahoma"/>
            <family val="2"/>
          </rPr>
          <t>Her kan du endre mva-sats</t>
        </r>
      </text>
    </comment>
    <comment ref="I33" authorId="1" shapeId="0">
      <text>
        <r>
          <rPr>
            <sz val="8"/>
            <color indexed="81"/>
            <rFont val="Tahoma"/>
            <family val="2"/>
          </rPr>
          <t>Her kan du endre mva-sats</t>
        </r>
      </text>
    </comment>
    <comment ref="I34" authorId="1" shapeId="0">
      <text>
        <r>
          <rPr>
            <sz val="8"/>
            <color indexed="81"/>
            <rFont val="Tahoma"/>
            <family val="2"/>
          </rPr>
          <t>Her kan du endre mva-sats</t>
        </r>
      </text>
    </comment>
  </commentList>
</comments>
</file>

<file path=xl/sharedStrings.xml><?xml version="1.0" encoding="utf-8"?>
<sst xmlns="http://schemas.openxmlformats.org/spreadsheetml/2006/main" count="443" uniqueCount="327">
  <si>
    <t>Navn/oppg.:</t>
  </si>
  <si>
    <t>Firma:</t>
  </si>
  <si>
    <t>Periode:</t>
  </si>
  <si>
    <t>Bilag</t>
  </si>
  <si>
    <t>Debetkonto</t>
  </si>
  <si>
    <t>Kreditkonto</t>
  </si>
  <si>
    <t>Brutto</t>
  </si>
  <si>
    <t>Netto-</t>
  </si>
  <si>
    <t>Hjelpekolonner balanse</t>
  </si>
  <si>
    <t xml:space="preserve"> </t>
  </si>
  <si>
    <t>Hjelpekolonner resultat</t>
  </si>
  <si>
    <t>Kasse og bankkontroll</t>
  </si>
  <si>
    <t>Kontobok</t>
  </si>
  <si>
    <t>Hjelpekolonner avgiftsfritt salg</t>
  </si>
  <si>
    <t>Dato</t>
  </si>
  <si>
    <t>nr.</t>
  </si>
  <si>
    <t>Tekst</t>
  </si>
  <si>
    <t>Nr.</t>
  </si>
  <si>
    <t>Kontonavn</t>
  </si>
  <si>
    <t>Mva</t>
  </si>
  <si>
    <t>beløp</t>
  </si>
  <si>
    <t>Inng. mva</t>
  </si>
  <si>
    <t>Utg. mva</t>
  </si>
  <si>
    <t>dimva</t>
  </si>
  <si>
    <t>dumva</t>
  </si>
  <si>
    <t>kimva</t>
  </si>
  <si>
    <t>kumva</t>
  </si>
  <si>
    <t>Tomter, bygninger og annen fast eiendom</t>
  </si>
  <si>
    <t>Maskiner og anlegg</t>
  </si>
  <si>
    <t>Driftsløsøre, inventar, verktøy m.v</t>
  </si>
  <si>
    <t>Varer</t>
  </si>
  <si>
    <t>Kundefordringer</t>
  </si>
  <si>
    <t>Andre fordringer</t>
  </si>
  <si>
    <t>Bankinnskudd, kontanter o.l</t>
  </si>
  <si>
    <t>Sum egenkapital</t>
  </si>
  <si>
    <t>Sum langsiktig gjeld</t>
  </si>
  <si>
    <t>Gjeld til kredittinstitusjoner (kassekreditt m.v)</t>
  </si>
  <si>
    <t>Leverandørgjeld</t>
  </si>
  <si>
    <t>Betalbar skatt</t>
  </si>
  <si>
    <t>Skattetrekk og andre trekk</t>
  </si>
  <si>
    <t>Skyldige offentlige avgifter</t>
  </si>
  <si>
    <t>Utbytte</t>
  </si>
  <si>
    <t>Annen kortsiktig gjeld</t>
  </si>
  <si>
    <t>Salgsinntekt</t>
  </si>
  <si>
    <t>Annen driftsinntekt</t>
  </si>
  <si>
    <t>Varekostnad</t>
  </si>
  <si>
    <t>Endring i beholdning ViA og Fv</t>
  </si>
  <si>
    <t>Lønnskostnad</t>
  </si>
  <si>
    <t>Avskrivning</t>
  </si>
  <si>
    <t>Annen driftskostnad</t>
  </si>
  <si>
    <t>Annen rente- og finansinntekt</t>
  </si>
  <si>
    <t>Annen rente- og finanskostnad</t>
  </si>
  <si>
    <t>Skattekostnad på ordinært resultat</t>
  </si>
  <si>
    <t>Ekstraordinær inntekt</t>
  </si>
  <si>
    <t>Ekstraordinær kostnad</t>
  </si>
  <si>
    <t>Skattekostnad på ekstraordinært resultat</t>
  </si>
  <si>
    <t>Kasse</t>
  </si>
  <si>
    <t>Post</t>
  </si>
  <si>
    <t>Bank</t>
  </si>
  <si>
    <t>Kassekreditt</t>
  </si>
  <si>
    <t>Sum</t>
  </si>
  <si>
    <t>Eiendeler</t>
  </si>
  <si>
    <t>Anleggsmidler:</t>
  </si>
  <si>
    <t>Sum driftsinntekter</t>
  </si>
  <si>
    <t>Sum anleggsmidler</t>
  </si>
  <si>
    <t>Omløpsmidler:</t>
  </si>
  <si>
    <t>Fordringer:</t>
  </si>
  <si>
    <t>Sum driftskostnader</t>
  </si>
  <si>
    <t>Driftsresultat</t>
  </si>
  <si>
    <t>Sum fordringer</t>
  </si>
  <si>
    <t>Ordinært resultat før skattekostnad</t>
  </si>
  <si>
    <t>Sum omløpsmidler</t>
  </si>
  <si>
    <t>Sum eiendeler</t>
  </si>
  <si>
    <t>Ordinært resultat</t>
  </si>
  <si>
    <t>Egenkapital og gjeld</t>
  </si>
  <si>
    <t>Egenkapital</t>
  </si>
  <si>
    <t>Årsresultat</t>
  </si>
  <si>
    <t>Langsiktig gjeld</t>
  </si>
  <si>
    <t>Overføringer:</t>
  </si>
  <si>
    <t>Kortsiktig gjeld:</t>
  </si>
  <si>
    <t>Sum overføringer</t>
  </si>
  <si>
    <t>Nøkkeltall:</t>
  </si>
  <si>
    <t>Totalkapitalrentabilitet</t>
  </si>
  <si>
    <t>Egenkapitalrentabilitet før skatt</t>
  </si>
  <si>
    <t>Likviditetsgrad 1</t>
  </si>
  <si>
    <t>Sum kortsiktig gjeld</t>
  </si>
  <si>
    <t>Likviditetsgrad 2</t>
  </si>
  <si>
    <t>Sum egenkapital og gjeld</t>
  </si>
  <si>
    <t>Egenkapitalprosent</t>
  </si>
  <si>
    <t>Arbeidskapital</t>
  </si>
  <si>
    <t>Langs. kap/(anleggsmidler + 1/2 varelager)</t>
  </si>
  <si>
    <t>Hjelpekolonne</t>
  </si>
  <si>
    <t>Klikk her for saldoer og nøkkeltall</t>
  </si>
  <si>
    <t>Budsjett</t>
  </si>
  <si>
    <t>Regnskap</t>
  </si>
  <si>
    <t>Avvik i kr</t>
  </si>
  <si>
    <t>Avvik i %</t>
  </si>
  <si>
    <t>Saldoliste kunder</t>
  </si>
  <si>
    <t>Saldoliste leverandører</t>
  </si>
  <si>
    <t>Kundenr</t>
  </si>
  <si>
    <t>Kunde</t>
  </si>
  <si>
    <t>Saldo</t>
  </si>
  <si>
    <t>Lev. nr</t>
  </si>
  <si>
    <t>Leverandør</t>
  </si>
  <si>
    <t>+</t>
  </si>
  <si>
    <t>Kontoplan</t>
  </si>
  <si>
    <t>Kontonummerserie kunder</t>
  </si>
  <si>
    <t>Kto.nr</t>
  </si>
  <si>
    <t>Mva-kode</t>
  </si>
  <si>
    <t>Klikk her for å se kontoplanen</t>
  </si>
  <si>
    <t>Kontonummerserie leverandører</t>
  </si>
  <si>
    <t>Kontormaskiner</t>
  </si>
  <si>
    <t>Forskuddsbetalt lønn</t>
  </si>
  <si>
    <t>Aksjekapital</t>
  </si>
  <si>
    <t>Annen egenkapital</t>
  </si>
  <si>
    <t>Privatkonto</t>
  </si>
  <si>
    <t>Pantelån</t>
  </si>
  <si>
    <t>Annen langsiktig gjeld</t>
  </si>
  <si>
    <t>Avsatt utbytte</t>
  </si>
  <si>
    <t>Arbeidsgiveravgift</t>
  </si>
  <si>
    <t>Gaver til ansatte</t>
  </si>
  <si>
    <t>Yrkesskadeforsikring</t>
  </si>
  <si>
    <t>Lys, varme</t>
  </si>
  <si>
    <t>Kontorrekvisita</t>
  </si>
  <si>
    <t>Telefon</t>
  </si>
  <si>
    <t>Porto</t>
  </si>
  <si>
    <t>Udekket tap</t>
  </si>
  <si>
    <t>Utskriftsmeny</t>
  </si>
  <si>
    <t>Klikk på knappene til høyre for å skrive ut</t>
  </si>
  <si>
    <t>Kontroll debet kredt</t>
  </si>
  <si>
    <t>debet</t>
  </si>
  <si>
    <t>kredit</t>
  </si>
  <si>
    <t>Finansielle anleggsmidler</t>
  </si>
  <si>
    <t>Debet</t>
  </si>
  <si>
    <t>Kredit</t>
  </si>
  <si>
    <t>Hjelpekolonner MVA debet/kredit</t>
  </si>
  <si>
    <t>Hjelpekolonne balanse og resultat debet/kredit</t>
  </si>
  <si>
    <t>-</t>
  </si>
  <si>
    <t>Grunnlag</t>
  </si>
  <si>
    <t>Overført fond for vurderingsforskjeller</t>
  </si>
  <si>
    <t>Overføringer annen egenkapital</t>
  </si>
  <si>
    <t xml:space="preserve">Kontonr. for utgående mva: </t>
  </si>
  <si>
    <t xml:space="preserve">Kontonr. for inngående mva: </t>
  </si>
  <si>
    <t>Utgående mva</t>
  </si>
  <si>
    <t>Inngående mva</t>
  </si>
  <si>
    <t>Oppgjørskonto mva</t>
  </si>
  <si>
    <t>Hjelpekolonne gradert mva</t>
  </si>
  <si>
    <t xml:space="preserve">Mva-sats 1 (kode 1 = inngående mva og 2=utgående mva): </t>
  </si>
  <si>
    <t xml:space="preserve">Mva-sats 2 (kode 4=inngående mva og 5=utgående mva): </t>
  </si>
  <si>
    <t xml:space="preserve">Mva-sats 3 (kode 7=inngående mva og 8=utgående mva): </t>
  </si>
  <si>
    <t>År</t>
  </si>
  <si>
    <t>Org. nr</t>
  </si>
  <si>
    <t>Bygning</t>
  </si>
  <si>
    <t xml:space="preserve">Biler                    </t>
  </si>
  <si>
    <t>Inventar</t>
  </si>
  <si>
    <t xml:space="preserve">Kontanter                 </t>
  </si>
  <si>
    <t>Bankinnskudd</t>
  </si>
  <si>
    <t>Bankinnsk. for skattetr.</t>
  </si>
  <si>
    <t>Betalbar skatt, ikke utl.</t>
  </si>
  <si>
    <t>Forhåndsskatt</t>
  </si>
  <si>
    <t>Skyldig arb.gj.avgift</t>
  </si>
  <si>
    <t>Påløpt arbeidsgiveravg.</t>
  </si>
  <si>
    <t>Salgsinntekt, avg. plikt.</t>
  </si>
  <si>
    <t>Salgsinntekt, avg. fri</t>
  </si>
  <si>
    <t>Andre leieinntekter</t>
  </si>
  <si>
    <t>Annen driftsrelatert innt.</t>
  </si>
  <si>
    <t>Innkj. varer for vid. salg</t>
  </si>
  <si>
    <t>Beh. endr. varer v.salg</t>
  </si>
  <si>
    <t>Annen personalkostn.</t>
  </si>
  <si>
    <t>Avskriving bygning</t>
  </si>
  <si>
    <t>Avskr. mask. og anlegg</t>
  </si>
  <si>
    <t>Avskriving biler</t>
  </si>
  <si>
    <t>Avskriving inventar</t>
  </si>
  <si>
    <t>Frakt o.l ved varefors.</t>
  </si>
  <si>
    <t>Leie lokaler</t>
  </si>
  <si>
    <t>Rep. og vedlikeh. utstyr</t>
  </si>
  <si>
    <t>Revisjon-, regnsk. hon.</t>
  </si>
  <si>
    <t>Salgskostnad</t>
  </si>
  <si>
    <t>Reklamekostnad</t>
  </si>
  <si>
    <t>Kontingent, fradragsb.</t>
  </si>
  <si>
    <t>Annen kostnad</t>
  </si>
  <si>
    <t>Tap på fordringer</t>
  </si>
  <si>
    <t>Overf. a. egenkapital</t>
  </si>
  <si>
    <t>Andre anleggsmidler</t>
  </si>
  <si>
    <t>Andre driftsmidler</t>
  </si>
  <si>
    <t>Andre omløpsmidler</t>
  </si>
  <si>
    <t>Påløpt renteinntekt</t>
  </si>
  <si>
    <t>A. forskuddsbet. kostn.</t>
  </si>
  <si>
    <t>A. gjeld til kredittinst.</t>
  </si>
  <si>
    <t>Andre trekk</t>
  </si>
  <si>
    <t>Andre offenlige avgifter</t>
  </si>
  <si>
    <t>Skyldige feriepenger</t>
  </si>
  <si>
    <t>Skyldig lønn</t>
  </si>
  <si>
    <t>A. påløpt kostnad</t>
  </si>
  <si>
    <t>Feriepenger</t>
  </si>
  <si>
    <t>Avskr. kontomaskiner</t>
  </si>
  <si>
    <t>Avskr. andre dr.midler</t>
  </si>
  <si>
    <t>Annen kostnad lokale</t>
  </si>
  <si>
    <t>A. leiekostn. mask, inv mv</t>
  </si>
  <si>
    <t>A. dr. mat som ikke akt.</t>
  </si>
  <si>
    <t>A. fremmede tjenester</t>
  </si>
  <si>
    <t>Annen kontorkostnad</t>
  </si>
  <si>
    <t>Drivstoff bil</t>
  </si>
  <si>
    <t>Forsikringspremie</t>
  </si>
  <si>
    <t>Annen renteinntekt</t>
  </si>
  <si>
    <t>Annen rentekostnad</t>
  </si>
  <si>
    <t>Annen finansinntekt</t>
  </si>
  <si>
    <t>Annen finanskostnad</t>
  </si>
  <si>
    <t>A. ekstraordinær inntekt</t>
  </si>
  <si>
    <t>A. ekstraordinær kostnad</t>
  </si>
  <si>
    <t>Bet. b. skatt. ekstraord. r.</t>
  </si>
  <si>
    <t>til 15010</t>
  </si>
  <si>
    <t>til 24010</t>
  </si>
  <si>
    <t>Hjelpekolonner spesifisert hovedbok</t>
  </si>
  <si>
    <t>Bruttobeløp</t>
  </si>
  <si>
    <t>Nettobeløp</t>
  </si>
  <si>
    <t>Bilagsnr.</t>
  </si>
  <si>
    <t>Sum bankinnskudd, kontanter o.l</t>
  </si>
  <si>
    <t>Sum skyldige offentlige avgifter</t>
  </si>
  <si>
    <t>Sum annen kortsiktig gjeld</t>
  </si>
  <si>
    <t>Varelager m.v</t>
  </si>
  <si>
    <t>Kortsiktige fordringer:</t>
  </si>
  <si>
    <t>Sum varelager m.v</t>
  </si>
  <si>
    <t>Sum tomter, bygninger og annen fast eiendom</t>
  </si>
  <si>
    <t>Transportmidler, inventar, maskiner o.l</t>
  </si>
  <si>
    <t>Sum transportmidler, inventar, maskiner o.l</t>
  </si>
  <si>
    <t>Gjeld til kredittinstitusjoner</t>
  </si>
  <si>
    <t>Sum gjeld til kredittinstitusjoner</t>
  </si>
  <si>
    <t>Sum betalbar skatt</t>
  </si>
  <si>
    <t>Sum skattetrekk og andre trekk</t>
  </si>
  <si>
    <t>Salgsinntekt, avgiftsfri</t>
  </si>
  <si>
    <t>Salgsinntekt, avgiftspliktig</t>
  </si>
  <si>
    <t>Annen driftsrealtert inntekt</t>
  </si>
  <si>
    <t>Leieinntekt</t>
  </si>
  <si>
    <t>Provisjonsinntekt</t>
  </si>
  <si>
    <t>Navn</t>
  </si>
  <si>
    <t>Leverandønr</t>
  </si>
  <si>
    <t>Sum varekostnad</t>
  </si>
  <si>
    <t>Sum lønnskostnad</t>
  </si>
  <si>
    <t>Annen personalkostnad</t>
  </si>
  <si>
    <t>Lønn til ansatte</t>
  </si>
  <si>
    <t>Av- og nedskrivning</t>
  </si>
  <si>
    <t>Sum av- og nedskrivning</t>
  </si>
  <si>
    <t>Frakt og transportkostnad vedrørende salg</t>
  </si>
  <si>
    <t>Forbruk av innkjøpte varer for videresalg</t>
  </si>
  <si>
    <t>Sum forbruk av innkjøpte varer for videresalg</t>
  </si>
  <si>
    <t>Annen driftskostnad, av- og nedskrivning</t>
  </si>
  <si>
    <t>Kostnader lokaler</t>
  </si>
  <si>
    <t>Sum kostnader lokaler</t>
  </si>
  <si>
    <t>Leie maskiner, inventar o.l</t>
  </si>
  <si>
    <t>Verktøy mv.v som ikke skal aktiveres</t>
  </si>
  <si>
    <t>Rep. og vedlikehold annet</t>
  </si>
  <si>
    <t>Reparasjon og vedlikehold</t>
  </si>
  <si>
    <t>Sum reparasjon og vedlikehold</t>
  </si>
  <si>
    <t>Fremmed tjeneste</t>
  </si>
  <si>
    <t>Sum fremmed tjeneste</t>
  </si>
  <si>
    <t>Kontorkostnad, trykksak m.v</t>
  </si>
  <si>
    <t>Telefon og porto</t>
  </si>
  <si>
    <t>Sum telefon og porto</t>
  </si>
  <si>
    <t>Sum kontorkostnad, trykksak m.v</t>
  </si>
  <si>
    <t>Kostnad transportmidler</t>
  </si>
  <si>
    <t>A. kostnad transp.m</t>
  </si>
  <si>
    <t>Sum kostnad transportmidler</t>
  </si>
  <si>
    <t>Salgs-, reklame- og representasjonskostnad</t>
  </si>
  <si>
    <t>Sum salgs-, reklame- og representasjonskostnad</t>
  </si>
  <si>
    <t>Kontingent og gave</t>
  </si>
  <si>
    <t>Forsikringspremie, garanti- og servicekostnad</t>
  </si>
  <si>
    <t>Tap o.l</t>
  </si>
  <si>
    <t>Finansinntekt og finanskostnad</t>
  </si>
  <si>
    <t>Finansinntekt</t>
  </si>
  <si>
    <t>Finanskostnad</t>
  </si>
  <si>
    <t>Sum finansinntekt</t>
  </si>
  <si>
    <t>Sum finanskostnad</t>
  </si>
  <si>
    <t>Skattekostnad ekstraordinært resultat</t>
  </si>
  <si>
    <t xml:space="preserve">               Du kan legge inn navn på 10 kunder og leverandører nedenfor</t>
  </si>
  <si>
    <t>ID</t>
  </si>
  <si>
    <t>Betalbar skatt, utlignet</t>
  </si>
  <si>
    <t>Registrer inngående saldo på konto 2700 pg 2170 her:</t>
  </si>
  <si>
    <t>Forskuddsbetalt leiekostnad</t>
  </si>
  <si>
    <t>Forskuddstrekk (skattetr.)</t>
  </si>
  <si>
    <t xml:space="preserve">               I denne modellen kan du bare endre mva-kode, egenkapital og privatkontonavn. </t>
  </si>
  <si>
    <t>Forskuddsbetalt rentekostn.</t>
  </si>
  <si>
    <t>Innkj. varer for videres (lager)</t>
  </si>
  <si>
    <t>Arb.g.avg. av påløpt feriel.</t>
  </si>
  <si>
    <t>Bruk zoom for å tilpasse visning av regnearket</t>
  </si>
  <si>
    <t>Resultatgrad</t>
  </si>
  <si>
    <t>Hjelp til modellen Regnskap</t>
  </si>
  <si>
    <t>Generelt om modellen</t>
  </si>
  <si>
    <t>1 Hovedside</t>
  </si>
  <si>
    <t xml:space="preserve">2 Første bud er å identifisere bruker, oppgave m.v. </t>
  </si>
  <si>
    <t>3 Kontoplanen styrer all informasjonen og må ikke endres</t>
  </si>
  <si>
    <t xml:space="preserve">4 Registrering i konteringslisten </t>
  </si>
  <si>
    <t xml:space="preserve">Fase 1 – "åpne" kontoene i regnskapet </t>
  </si>
  <si>
    <t>Fase 2 – føre bilagene i perioden</t>
  </si>
  <si>
    <t>5 Avslutning av regnskapet</t>
  </si>
  <si>
    <t>6 Rapporter og utskrifter</t>
  </si>
  <si>
    <t>RF-0002 Skattemelding merverdiavgift alminnelig næring</t>
  </si>
  <si>
    <t>Skattepliktig</t>
  </si>
  <si>
    <t>Meldingstype</t>
  </si>
  <si>
    <t>Meldingsopplysninger</t>
  </si>
  <si>
    <t>Kontonr, for</t>
  </si>
  <si>
    <t>tilbakebetaling</t>
  </si>
  <si>
    <t>Endring av kontonummer</t>
  </si>
  <si>
    <t>Termin</t>
  </si>
  <si>
    <t>Termintype</t>
  </si>
  <si>
    <t xml:space="preserve">    Tilleggsmelding (tillegg til tidligere meldinger for terminen)</t>
  </si>
  <si>
    <r>
      <t xml:space="preserve">    </t>
    </r>
    <r>
      <rPr>
        <sz val="7"/>
        <rFont val="Arial"/>
      </rPr>
      <t xml:space="preserve"> </t>
    </r>
    <r>
      <rPr>
        <sz val="10"/>
        <rFont val="Arial"/>
        <family val="2"/>
      </rPr>
      <t>Korrigert melding (erstatter tidligere meldinger for terminen)</t>
    </r>
  </si>
  <si>
    <r>
      <t xml:space="preserve">  </t>
    </r>
    <r>
      <rPr>
        <sz val="7"/>
        <rFont val="Arial"/>
      </rPr>
      <t xml:space="preserve"> </t>
    </r>
    <r>
      <rPr>
        <sz val="10"/>
        <rFont val="Arial"/>
        <family val="2"/>
      </rPr>
      <t xml:space="preserve">  Hovedmelding (første innsending for terminen)</t>
    </r>
  </si>
  <si>
    <t>Avgiftsposter og tilleggsopplysninger</t>
  </si>
  <si>
    <t>A. Samlet omsetning uttak og innførsel</t>
  </si>
  <si>
    <t>Avgiftsposter</t>
  </si>
  <si>
    <t xml:space="preserve">  Post 1   Samlet omsetning utenfor merverdiavgiftsloven</t>
  </si>
  <si>
    <t xml:space="preserve">  Post 2   Samlet omsetning og uttak innenfor merverdiavgiftsloven og innførsel</t>
  </si>
  <si>
    <t>Avgift</t>
  </si>
  <si>
    <t>B. Innenlands omsetning uttak</t>
  </si>
  <si>
    <t xml:space="preserve">  Post 6   Innenlands omsetning uttak fritatt for merverdiavgift</t>
  </si>
  <si>
    <t xml:space="preserve">  Post 7   Innenlands omsetning med omvendt avgiftsplikt</t>
  </si>
  <si>
    <t>C. Utførsel</t>
  </si>
  <si>
    <t>Post 8   Utførsel av varer og tjenester fritatt for merverdiavgift</t>
  </si>
  <si>
    <t>D. Innførsel av varer</t>
  </si>
  <si>
    <t>E. Kjøp med omvendt avgiftsplikt</t>
  </si>
  <si>
    <t>F. Fradragsberettiget innenlands inngående avgift</t>
  </si>
  <si>
    <t xml:space="preserve">  Post 11 Innførsel av varer og tjenester som det ikke skal beregnes merverdiavgift av</t>
  </si>
  <si>
    <t>G. Fradragsberettiget innførselsmerverdiavgift</t>
  </si>
  <si>
    <t>H. Sum</t>
  </si>
  <si>
    <t xml:space="preserve">  Post 19 Avgift å betale / Avgift til gode</t>
  </si>
  <si>
    <t>Tilleggsopplysninger / forklaring til avvik i posten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</si>
</sst>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quot;kr&quot;\ #,##0;[Red]&quot;kr&quot;\ \-#,##0"/>
    <numFmt numFmtId="165" formatCode="&quot;kr&quot;\ #,##0.00;[Red]&quot;kr&quot;\ \-#,##0.00"/>
    <numFmt numFmtId="166" formatCode="0%"/>
    <numFmt numFmtId="167" formatCode="#,##0.00;[Red]\-#,##0.00;"/>
    <numFmt numFmtId="168" formatCode="General;;"/>
    <numFmt numFmtId="169" formatCode="dd/mmm;;"/>
    <numFmt numFmtId="170" formatCode="#,##0;[Red]\-#,##0_;;"/>
    <numFmt numFmtId="171" formatCode="#,##0;[Red]\-#,##0_;"/>
    <numFmt numFmtId="172" formatCode="mmmm\ yy"/>
    <numFmt numFmtId="173" formatCode="#,##0.0\ %;[Red]\-#,##0.0\ %;;"/>
    <numFmt numFmtId="174" formatCode="#,##0.0;[Red]\-#,##0.0"/>
    <numFmt numFmtId="175" formatCode="#,##0;[Red]\-#,##0;;"/>
    <numFmt numFmtId="176" formatCode="d/\ mmm"/>
    <numFmt numFmtId="177" formatCode="#,##0.00;[Red]#,##0.00;"/>
    <numFmt numFmtId="178" formatCode="#,##0.00;[Red]\-#,##0.00;;"/>
    <numFmt numFmtId="179" formatCode="d/m/;@"/>
    <numFmt numFmtId="180" formatCode="#,##0.00;;"/>
    <numFmt numFmtId="181" formatCode="#,##0.00_ ;[Red]\-#,##0.00\ ;;"/>
    <numFmt numFmtId="182" formatCode="#,##0_ ;[Red]\-#,##0\;;\ "/>
  </numFmts>
  <fonts count="58">
    <font>
      <sz val="10"/>
      <name val="Arial"/>
      <family val="2"/>
    </font>
    <font>
      <sz val="10"/>
      <name val="MS Sans Serif"/>
      <family val="2"/>
    </font>
    <font>
      <sz val="10"/>
      <name val="Arial"/>
      <family val="2"/>
    </font>
    <font>
      <b/>
      <sz val="11"/>
      <name val="Arial"/>
      <family val="2"/>
    </font>
    <font>
      <sz val="10"/>
      <name val="Arial"/>
      <family val="2"/>
    </font>
    <font>
      <sz val="10"/>
      <color indexed="12"/>
      <name val="Arial"/>
      <family val="2"/>
    </font>
    <font>
      <sz val="10"/>
      <name val="Arial"/>
      <family val="2"/>
    </font>
    <font>
      <b/>
      <sz val="10"/>
      <name val="Arial"/>
      <family val="2"/>
    </font>
    <font>
      <sz val="10"/>
      <name val="Arial"/>
      <family val="2"/>
    </font>
    <font>
      <b/>
      <u/>
      <sz val="11"/>
      <name val="Arial"/>
      <family val="2"/>
    </font>
    <font>
      <sz val="10"/>
      <name val="Arial"/>
      <family val="2"/>
    </font>
    <font>
      <b/>
      <sz val="11"/>
      <color indexed="10"/>
      <name val="Arial"/>
      <family val="2"/>
    </font>
    <font>
      <sz val="10"/>
      <name val="Arial"/>
      <family val="2"/>
    </font>
    <font>
      <sz val="12"/>
      <name val="Arial"/>
      <family val="2"/>
    </font>
    <font>
      <sz val="10"/>
      <name val="Arial"/>
      <family val="2"/>
    </font>
    <font>
      <b/>
      <sz val="14"/>
      <name val="Arial"/>
      <family val="2"/>
    </font>
    <font>
      <sz val="10"/>
      <name val="Arial"/>
      <family val="2"/>
    </font>
    <font>
      <b/>
      <sz val="12"/>
      <name val="Arial"/>
      <family val="2"/>
    </font>
    <font>
      <sz val="10"/>
      <name val="Arial"/>
      <family val="2"/>
    </font>
    <font>
      <sz val="11"/>
      <name val="Arial"/>
      <family val="2"/>
    </font>
    <font>
      <sz val="10"/>
      <name val="Arial"/>
      <family val="2"/>
    </font>
    <font>
      <b/>
      <u/>
      <sz val="12"/>
      <name val="Arial"/>
      <family val="2"/>
    </font>
    <font>
      <u/>
      <sz val="11"/>
      <name val="Arial"/>
      <family val="2"/>
    </font>
    <font>
      <sz val="10"/>
      <name val="Arial"/>
      <family val="2"/>
    </font>
    <font>
      <b/>
      <sz val="16"/>
      <name val="Arial"/>
      <family val="2"/>
    </font>
    <font>
      <b/>
      <sz val="10"/>
      <name val="Arial"/>
      <family val="2"/>
    </font>
    <font>
      <sz val="8"/>
      <name val="Arial"/>
      <family val="2"/>
    </font>
    <font>
      <sz val="16"/>
      <name val="Arial"/>
      <family val="2"/>
    </font>
    <font>
      <b/>
      <sz val="11"/>
      <color indexed="9"/>
      <name val="Arial"/>
      <family val="2"/>
    </font>
    <font>
      <sz val="26"/>
      <color indexed="9"/>
      <name val="Arial"/>
      <family val="2"/>
    </font>
    <font>
      <sz val="11"/>
      <color indexed="12"/>
      <name val="Arial"/>
      <family val="2"/>
    </font>
    <font>
      <sz val="8"/>
      <color indexed="81"/>
      <name val="Tahoma"/>
      <family val="2"/>
    </font>
    <font>
      <b/>
      <sz val="8"/>
      <name val="Arial"/>
      <family val="2"/>
    </font>
    <font>
      <b/>
      <sz val="9"/>
      <name val="Arial"/>
      <family val="2"/>
    </font>
    <font>
      <sz val="9"/>
      <color indexed="12"/>
      <name val="Arial"/>
      <family val="2"/>
    </font>
    <font>
      <sz val="9"/>
      <name val="Arial"/>
      <family val="2"/>
    </font>
    <font>
      <sz val="9"/>
      <color indexed="8"/>
      <name val="Arial"/>
      <family val="2"/>
    </font>
    <font>
      <b/>
      <sz val="10"/>
      <color indexed="12"/>
      <name val="Arial"/>
      <family val="2"/>
    </font>
    <font>
      <sz val="8"/>
      <color indexed="81"/>
      <name val="Arial"/>
      <family val="2"/>
    </font>
    <font>
      <sz val="10"/>
      <name val="Arial"/>
      <family val="2"/>
    </font>
    <font>
      <i/>
      <sz val="11"/>
      <name val="Arial"/>
      <family val="2"/>
    </font>
    <font>
      <b/>
      <i/>
      <sz val="11"/>
      <name val="Arial"/>
      <family val="2"/>
    </font>
    <font>
      <b/>
      <i/>
      <sz val="10"/>
      <name val="Arial"/>
      <family val="2"/>
    </font>
    <font>
      <b/>
      <sz val="9"/>
      <color indexed="10"/>
      <name val="Arial"/>
      <family val="2"/>
    </font>
    <font>
      <sz val="8"/>
      <color indexed="10"/>
      <name val="Tahoma"/>
      <family val="2"/>
    </font>
    <font>
      <b/>
      <sz val="11"/>
      <color theme="0"/>
      <name val="Arial"/>
      <family val="2"/>
    </font>
    <font>
      <b/>
      <sz val="9"/>
      <color rgb="FF000000"/>
      <name val="Arial"/>
      <family val="2"/>
    </font>
    <font>
      <b/>
      <sz val="11"/>
      <color rgb="FF000000"/>
      <name val="Arial"/>
      <family val="2"/>
    </font>
    <font>
      <b/>
      <sz val="10"/>
      <color rgb="FF000000"/>
      <name val="Arial"/>
      <family val="2"/>
    </font>
    <font>
      <b/>
      <sz val="11"/>
      <color rgb="FFFF0000"/>
      <name val="Arial"/>
      <family val="2"/>
    </font>
    <font>
      <u/>
      <sz val="10"/>
      <color theme="10"/>
      <name val="Arial"/>
      <family val="2"/>
    </font>
    <font>
      <u/>
      <sz val="10"/>
      <color theme="11"/>
      <name val="Arial"/>
      <family val="2"/>
    </font>
    <font>
      <sz val="11"/>
      <color theme="0"/>
      <name val="Arial"/>
      <family val="2"/>
    </font>
    <font>
      <b/>
      <sz val="14"/>
      <name val="Calibri"/>
      <family val="2"/>
      <scheme val="minor"/>
    </font>
    <font>
      <sz val="10"/>
      <name val="Calibri"/>
      <scheme val="minor"/>
    </font>
    <font>
      <sz val="11"/>
      <name val="Calibri"/>
      <scheme val="minor"/>
    </font>
    <font>
      <b/>
      <i/>
      <sz val="11"/>
      <color rgb="FF003399"/>
      <name val="Arial"/>
    </font>
    <font>
      <sz val="7"/>
      <name val="Arial"/>
    </font>
  </fonts>
  <fills count="9">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56"/>
        <bgColor indexed="64"/>
      </patternFill>
    </fill>
    <fill>
      <patternFill patternType="gray125">
        <fgColor indexed="22"/>
        <bgColor indexed="22"/>
      </patternFill>
    </fill>
    <fill>
      <patternFill patternType="solid">
        <fgColor indexed="9"/>
        <bgColor indexed="64"/>
      </patternFill>
    </fill>
    <fill>
      <patternFill patternType="solid">
        <fgColor rgb="FFC0C0C0"/>
        <bgColor indexed="64"/>
      </patternFill>
    </fill>
    <fill>
      <patternFill patternType="solid">
        <fgColor rgb="FFFFC000"/>
        <bgColor indexed="64"/>
      </patternFill>
    </fill>
  </fills>
  <borders count="4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medium">
        <color auto="1"/>
      </left>
      <right/>
      <top/>
      <bottom style="hair">
        <color auto="1"/>
      </bottom>
      <diagonal/>
    </border>
    <border>
      <left style="thin">
        <color auto="1"/>
      </left>
      <right/>
      <top/>
      <bottom style="hair">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hair">
        <color auto="1"/>
      </top>
      <bottom style="hair">
        <color auto="1"/>
      </bottom>
      <diagonal/>
    </border>
    <border>
      <left/>
      <right/>
      <top style="thin">
        <color auto="1"/>
      </top>
      <bottom/>
      <diagonal/>
    </border>
    <border>
      <left style="thin">
        <color auto="1"/>
      </left>
      <right style="medium">
        <color auto="1"/>
      </right>
      <top style="thin">
        <color auto="1"/>
      </top>
      <bottom style="medium">
        <color auto="1"/>
      </bottom>
      <diagonal/>
    </border>
    <border>
      <left/>
      <right/>
      <top style="medium">
        <color auto="1"/>
      </top>
      <bottom style="hair">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style="medium">
        <color auto="1"/>
      </top>
      <bottom/>
      <diagonal/>
    </border>
    <border>
      <left style="thin">
        <color auto="1"/>
      </left>
      <right style="medium">
        <color auto="1"/>
      </right>
      <top/>
      <bottom style="hair">
        <color auto="1"/>
      </bottom>
      <diagonal/>
    </border>
    <border>
      <left/>
      <right style="medium">
        <color auto="1"/>
      </right>
      <top style="medium">
        <color auto="1"/>
      </top>
      <bottom/>
      <diagonal/>
    </border>
    <border>
      <left/>
      <right style="medium">
        <color auto="1"/>
      </right>
      <top/>
      <bottom/>
      <diagonal/>
    </border>
    <border>
      <left style="thin">
        <color auto="1"/>
      </left>
      <right style="thin">
        <color auto="1"/>
      </right>
      <top style="hair">
        <color auto="1"/>
      </top>
      <bottom style="thin">
        <color auto="1"/>
      </bottom>
      <diagonal/>
    </border>
    <border>
      <left/>
      <right style="thin">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medium">
        <color auto="1"/>
      </bottom>
      <diagonal/>
    </border>
  </borders>
  <cellStyleXfs count="32">
    <xf numFmtId="0" fontId="0" fillId="0" borderId="0"/>
    <xf numFmtId="166" fontId="1"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cellStyleXfs>
  <cellXfs count="540">
    <xf numFmtId="0" fontId="0" fillId="0" borderId="0" xfId="0"/>
    <xf numFmtId="0" fontId="4" fillId="0" borderId="0" xfId="0" applyFont="1" applyFill="1" applyBorder="1"/>
    <xf numFmtId="0" fontId="6" fillId="0" borderId="0" xfId="0" applyFont="1" applyFill="1" applyBorder="1"/>
    <xf numFmtId="0" fontId="7" fillId="2" borderId="1" xfId="0" applyFont="1" applyFill="1" applyBorder="1" applyAlignment="1" applyProtection="1">
      <alignment horizontal="centerContinuous"/>
    </xf>
    <xf numFmtId="0" fontId="8" fillId="2" borderId="2" xfId="0" applyFont="1" applyFill="1" applyBorder="1" applyAlignment="1" applyProtection="1">
      <alignment horizontal="centerContinuous"/>
    </xf>
    <xf numFmtId="0" fontId="8" fillId="2" borderId="3" xfId="0" applyFont="1" applyFill="1" applyBorder="1" applyAlignment="1" applyProtection="1">
      <alignment horizontal="centerContinuous"/>
    </xf>
    <xf numFmtId="0" fontId="9" fillId="0" borderId="0" xfId="0" applyFont="1"/>
    <xf numFmtId="0" fontId="10" fillId="0" borderId="0" xfId="0" applyFont="1"/>
    <xf numFmtId="0" fontId="12" fillId="0" borderId="0" xfId="0" applyFont="1" applyProtection="1"/>
    <xf numFmtId="0" fontId="8" fillId="0" borderId="0" xfId="0" applyFont="1" applyProtection="1"/>
    <xf numFmtId="0" fontId="7" fillId="0" borderId="0" xfId="0" applyFont="1" applyProtection="1"/>
    <xf numFmtId="0" fontId="5" fillId="0" borderId="4" xfId="0" applyFont="1" applyBorder="1" applyAlignment="1" applyProtection="1">
      <alignment horizontal="center"/>
      <protection locked="0"/>
    </xf>
    <xf numFmtId="0" fontId="13" fillId="0" borderId="0" xfId="0" applyFont="1" applyProtection="1"/>
    <xf numFmtId="0" fontId="14" fillId="0" borderId="0" xfId="0" applyFont="1" applyProtection="1"/>
    <xf numFmtId="0" fontId="14" fillId="0" borderId="0" xfId="0" applyFont="1"/>
    <xf numFmtId="0" fontId="14" fillId="0" borderId="0" xfId="0" applyFont="1" applyAlignment="1" applyProtection="1">
      <alignment horizontal="center"/>
    </xf>
    <xf numFmtId="168" fontId="14" fillId="0" borderId="0" xfId="0" applyNumberFormat="1" applyFont="1" applyAlignment="1" applyProtection="1">
      <alignment horizontal="center"/>
    </xf>
    <xf numFmtId="167" fontId="14" fillId="0" borderId="0" xfId="0" applyNumberFormat="1" applyFont="1" applyProtection="1"/>
    <xf numFmtId="0" fontId="2" fillId="0" borderId="0" xfId="0" applyFont="1"/>
    <xf numFmtId="0" fontId="16" fillId="0" borderId="0" xfId="0" applyFont="1" applyBorder="1" applyAlignment="1">
      <alignment horizontal="centerContinuous"/>
    </xf>
    <xf numFmtId="172" fontId="17" fillId="0" borderId="0" xfId="0" applyNumberFormat="1" applyFont="1" applyBorder="1" applyAlignment="1">
      <alignment horizontal="centerContinuous"/>
    </xf>
    <xf numFmtId="0" fontId="18" fillId="0" borderId="0" xfId="0" applyFont="1" applyBorder="1" applyAlignment="1">
      <alignment horizontal="centerContinuous"/>
    </xf>
    <xf numFmtId="0" fontId="18" fillId="0" borderId="0" xfId="0" applyFont="1"/>
    <xf numFmtId="0" fontId="15" fillId="0" borderId="0" xfId="0" quotePrefix="1" applyFont="1" applyBorder="1" applyAlignment="1">
      <alignment horizontal="left"/>
    </xf>
    <xf numFmtId="0" fontId="16" fillId="0" borderId="0" xfId="0" applyFont="1"/>
    <xf numFmtId="172" fontId="15" fillId="0" borderId="5" xfId="0" applyNumberFormat="1" applyFont="1" applyBorder="1" applyAlignment="1">
      <alignment horizontal="left"/>
    </xf>
    <xf numFmtId="172" fontId="9" fillId="0" borderId="6" xfId="0" quotePrefix="1" applyNumberFormat="1" applyFont="1" applyBorder="1" applyAlignment="1">
      <alignment horizontal="left"/>
    </xf>
    <xf numFmtId="0" fontId="19" fillId="0" borderId="0" xfId="0" applyFont="1" applyBorder="1" applyAlignment="1">
      <alignment horizontal="centerContinuous"/>
    </xf>
    <xf numFmtId="172" fontId="3" fillId="0" borderId="7" xfId="0" applyNumberFormat="1" applyFont="1" applyBorder="1" applyAlignment="1">
      <alignment horizontal="left"/>
    </xf>
    <xf numFmtId="0" fontId="4" fillId="0" borderId="0" xfId="0" applyFont="1"/>
    <xf numFmtId="0" fontId="19" fillId="0" borderId="6" xfId="0" applyFont="1" applyBorder="1"/>
    <xf numFmtId="0" fontId="19" fillId="0" borderId="0" xfId="0" applyFont="1" applyBorder="1"/>
    <xf numFmtId="0" fontId="20" fillId="0" borderId="0" xfId="0" applyFont="1"/>
    <xf numFmtId="172" fontId="19" fillId="0" borderId="6" xfId="0" applyNumberFormat="1" applyFont="1" applyBorder="1" applyAlignment="1">
      <alignment horizontal="left"/>
    </xf>
    <xf numFmtId="0" fontId="19" fillId="0" borderId="7" xfId="0" applyFont="1" applyBorder="1"/>
    <xf numFmtId="0" fontId="3" fillId="0" borderId="7" xfId="0" applyFont="1" applyBorder="1"/>
    <xf numFmtId="172" fontId="19" fillId="0" borderId="7" xfId="0" applyNumberFormat="1" applyFont="1" applyBorder="1" applyAlignment="1">
      <alignment horizontal="left"/>
    </xf>
    <xf numFmtId="165" fontId="20" fillId="0" borderId="0" xfId="0" applyNumberFormat="1" applyFont="1" applyAlignment="1">
      <alignment horizontal="left"/>
    </xf>
    <xf numFmtId="0" fontId="3" fillId="0" borderId="7" xfId="0" quotePrefix="1" applyFont="1" applyBorder="1" applyAlignment="1">
      <alignment horizontal="left"/>
    </xf>
    <xf numFmtId="165" fontId="4" fillId="0" borderId="0" xfId="0" applyNumberFormat="1" applyFont="1"/>
    <xf numFmtId="165" fontId="20" fillId="0" borderId="0" xfId="0" applyNumberFormat="1" applyFont="1"/>
    <xf numFmtId="171" fontId="19" fillId="0" borderId="0" xfId="0" applyNumberFormat="1" applyFont="1" applyBorder="1"/>
    <xf numFmtId="164" fontId="4" fillId="0" borderId="0" xfId="0" applyNumberFormat="1" applyFont="1"/>
    <xf numFmtId="172" fontId="19" fillId="0" borderId="0" xfId="0" applyNumberFormat="1" applyFont="1" applyBorder="1" applyAlignment="1">
      <alignment horizontal="left"/>
    </xf>
    <xf numFmtId="164" fontId="20" fillId="0" borderId="0" xfId="0" applyNumberFormat="1" applyFont="1"/>
    <xf numFmtId="174" fontId="4" fillId="0" borderId="0" xfId="0" applyNumberFormat="1" applyFont="1"/>
    <xf numFmtId="0" fontId="23" fillId="0" borderId="0" xfId="0" applyFont="1"/>
    <xf numFmtId="164" fontId="23" fillId="0" borderId="0" xfId="0" applyNumberFormat="1" applyFont="1"/>
    <xf numFmtId="0" fontId="23" fillId="0" borderId="0" xfId="0" applyFont="1" applyBorder="1"/>
    <xf numFmtId="171" fontId="23" fillId="0" borderId="0" xfId="0" applyNumberFormat="1" applyFont="1" applyBorder="1"/>
    <xf numFmtId="0" fontId="4" fillId="0" borderId="0" xfId="0" applyFont="1" applyBorder="1"/>
    <xf numFmtId="0" fontId="7" fillId="0" borderId="0" xfId="0" quotePrefix="1" applyNumberFormat="1" applyFont="1" applyFill="1" applyBorder="1" applyAlignment="1" applyProtection="1">
      <alignment horizontal="center"/>
    </xf>
    <xf numFmtId="0" fontId="7" fillId="0" borderId="0" xfId="0" applyNumberFormat="1" applyFont="1" applyFill="1" applyBorder="1" applyAlignment="1" applyProtection="1">
      <alignment horizontal="right"/>
    </xf>
    <xf numFmtId="0" fontId="17" fillId="0" borderId="0" xfId="0" applyNumberFormat="1" applyFont="1" applyFill="1" applyBorder="1" applyProtection="1"/>
    <xf numFmtId="0" fontId="2" fillId="3" borderId="0" xfId="0" applyFont="1" applyFill="1" applyProtection="1"/>
    <xf numFmtId="0" fontId="2" fillId="3" borderId="0" xfId="0" applyFont="1" applyFill="1" applyAlignment="1" applyProtection="1">
      <alignment horizontal="center"/>
    </xf>
    <xf numFmtId="168" fontId="2" fillId="3" borderId="0" xfId="0" applyNumberFormat="1" applyFont="1" applyFill="1" applyAlignment="1" applyProtection="1">
      <alignment horizontal="center"/>
    </xf>
    <xf numFmtId="167" fontId="12" fillId="3" borderId="0" xfId="0" applyNumberFormat="1" applyFont="1" applyFill="1" applyProtection="1"/>
    <xf numFmtId="0" fontId="12" fillId="3" borderId="0" xfId="0" applyFont="1" applyFill="1" applyProtection="1"/>
    <xf numFmtId="0" fontId="2" fillId="3" borderId="0" xfId="0" applyFont="1" applyFill="1"/>
    <xf numFmtId="0" fontId="23" fillId="3" borderId="0" xfId="0" applyFont="1" applyFill="1"/>
    <xf numFmtId="172" fontId="17" fillId="3" borderId="0" xfId="0" applyNumberFormat="1" applyFont="1" applyFill="1" applyBorder="1" applyAlignment="1">
      <alignment horizontal="centerContinuous"/>
    </xf>
    <xf numFmtId="0" fontId="18" fillId="3" borderId="0" xfId="0" applyFont="1" applyFill="1" applyBorder="1" applyAlignment="1">
      <alignment horizontal="centerContinuous"/>
    </xf>
    <xf numFmtId="0" fontId="18" fillId="3" borderId="0" xfId="0" applyFont="1" applyFill="1"/>
    <xf numFmtId="0" fontId="0" fillId="3" borderId="0" xfId="0" applyFill="1"/>
    <xf numFmtId="0" fontId="7" fillId="3" borderId="0" xfId="0" applyNumberFormat="1" applyFont="1" applyFill="1" applyBorder="1" applyAlignment="1" applyProtection="1">
      <alignment horizontal="center"/>
    </xf>
    <xf numFmtId="0" fontId="7" fillId="3" borderId="0" xfId="0" applyNumberFormat="1" applyFont="1" applyFill="1" applyBorder="1" applyProtection="1"/>
    <xf numFmtId="0" fontId="2" fillId="0" borderId="0" xfId="0" applyFont="1" applyFill="1"/>
    <xf numFmtId="0" fontId="19" fillId="0" borderId="0" xfId="0" applyFont="1" applyFill="1"/>
    <xf numFmtId="0" fontId="0" fillId="4" borderId="0" xfId="0" applyFill="1"/>
    <xf numFmtId="0" fontId="0" fillId="0" borderId="0" xfId="0" applyFill="1"/>
    <xf numFmtId="0" fontId="28" fillId="4" borderId="0" xfId="0" applyFont="1" applyFill="1"/>
    <xf numFmtId="0" fontId="29" fillId="4" borderId="0" xfId="0" applyFont="1" applyFill="1"/>
    <xf numFmtId="0" fontId="0" fillId="4" borderId="0" xfId="0" applyFill="1" applyBorder="1"/>
    <xf numFmtId="172" fontId="24" fillId="2" borderId="1" xfId="0" applyNumberFormat="1" applyFont="1" applyFill="1" applyBorder="1" applyAlignment="1">
      <alignment horizontal="centerContinuous"/>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2" borderId="0" xfId="0" applyFont="1" applyFill="1"/>
    <xf numFmtId="0" fontId="4" fillId="2" borderId="0" xfId="0" applyFont="1" applyFill="1"/>
    <xf numFmtId="0" fontId="16" fillId="2" borderId="0" xfId="0" applyFont="1" applyFill="1"/>
    <xf numFmtId="172" fontId="3" fillId="2" borderId="7" xfId="0" applyNumberFormat="1" applyFont="1" applyFill="1" applyBorder="1" applyAlignment="1">
      <alignment horizontal="left"/>
    </xf>
    <xf numFmtId="173" fontId="3" fillId="2" borderId="8" xfId="0" applyNumberFormat="1" applyFont="1" applyFill="1" applyBorder="1"/>
    <xf numFmtId="172" fontId="19" fillId="2" borderId="6" xfId="0" applyNumberFormat="1" applyFont="1" applyFill="1" applyBorder="1" applyAlignment="1">
      <alignment horizontal="left"/>
    </xf>
    <xf numFmtId="175" fontId="19" fillId="2" borderId="9" xfId="0" applyNumberFormat="1" applyFont="1" applyFill="1" applyBorder="1"/>
    <xf numFmtId="173" fontId="19" fillId="2" borderId="9" xfId="0" applyNumberFormat="1" applyFont="1" applyFill="1" applyBorder="1"/>
    <xf numFmtId="0" fontId="20" fillId="2" borderId="0" xfId="0" applyFont="1" applyFill="1"/>
    <xf numFmtId="172" fontId="19" fillId="2" borderId="7" xfId="0" applyNumberFormat="1" applyFont="1" applyFill="1" applyBorder="1" applyAlignment="1">
      <alignment horizontal="left"/>
    </xf>
    <xf numFmtId="175" fontId="19" fillId="2" borderId="8" xfId="0" applyNumberFormat="1" applyFont="1" applyFill="1" applyBorder="1"/>
    <xf numFmtId="173" fontId="19" fillId="2" borderId="8" xfId="0" applyNumberFormat="1" applyFont="1" applyFill="1" applyBorder="1"/>
    <xf numFmtId="0" fontId="3" fillId="2" borderId="7" xfId="0" applyFont="1" applyFill="1" applyBorder="1"/>
    <xf numFmtId="173" fontId="22" fillId="2" borderId="0" xfId="1" applyNumberFormat="1" applyFont="1" applyFill="1" applyBorder="1" applyAlignment="1">
      <alignment horizontal="right"/>
    </xf>
    <xf numFmtId="0" fontId="23" fillId="2" borderId="0" xfId="0" applyFont="1" applyFill="1" applyBorder="1"/>
    <xf numFmtId="0" fontId="19" fillId="2" borderId="0" xfId="0" applyFont="1" applyFill="1" applyBorder="1"/>
    <xf numFmtId="0" fontId="19" fillId="2" borderId="0" xfId="0" quotePrefix="1" applyFont="1" applyFill="1" applyBorder="1" applyAlignment="1">
      <alignment horizontal="left"/>
    </xf>
    <xf numFmtId="171" fontId="23" fillId="2" borderId="0" xfId="0" applyNumberFormat="1" applyFont="1" applyFill="1" applyBorder="1"/>
    <xf numFmtId="0" fontId="23" fillId="2" borderId="0" xfId="0" applyFont="1" applyFill="1"/>
    <xf numFmtId="172" fontId="24" fillId="0" borderId="1" xfId="0" applyNumberFormat="1" applyFont="1" applyFill="1" applyBorder="1" applyAlignment="1">
      <alignment horizontal="centerContinuous"/>
    </xf>
    <xf numFmtId="0" fontId="18" fillId="0" borderId="2" xfId="0" applyFont="1" applyFill="1" applyBorder="1" applyAlignment="1">
      <alignment horizontal="centerContinuous"/>
    </xf>
    <xf numFmtId="0" fontId="18" fillId="0" borderId="3" xfId="0" applyFont="1" applyFill="1" applyBorder="1" applyAlignment="1">
      <alignment horizontal="centerContinuous"/>
    </xf>
    <xf numFmtId="0" fontId="6" fillId="3" borderId="0" xfId="0" applyFont="1" applyFill="1" applyBorder="1"/>
    <xf numFmtId="0" fontId="0" fillId="3" borderId="0" xfId="0" applyFill="1" applyProtection="1"/>
    <xf numFmtId="0" fontId="8" fillId="3" borderId="0" xfId="0" applyNumberFormat="1" applyFont="1" applyFill="1" applyProtection="1"/>
    <xf numFmtId="0" fontId="8" fillId="0" borderId="0" xfId="0" applyNumberFormat="1" applyFont="1" applyFill="1" applyProtection="1"/>
    <xf numFmtId="0" fontId="8" fillId="0" borderId="0" xfId="0" applyNumberFormat="1" applyFont="1" applyFill="1" applyBorder="1" applyAlignment="1" applyProtection="1">
      <alignment horizontal="center"/>
    </xf>
    <xf numFmtId="0" fontId="25" fillId="0" borderId="1" xfId="0" applyNumberFormat="1" applyFont="1" applyFill="1" applyBorder="1" applyAlignment="1" applyProtection="1">
      <alignment horizontal="center"/>
    </xf>
    <xf numFmtId="0" fontId="25" fillId="0" borderId="2" xfId="0" applyNumberFormat="1" applyFont="1" applyFill="1" applyBorder="1" applyProtection="1"/>
    <xf numFmtId="0" fontId="25" fillId="0" borderId="3" xfId="0" applyNumberFormat="1" applyFont="1" applyFill="1" applyBorder="1" applyAlignment="1" applyProtection="1">
      <alignment horizontal="right"/>
    </xf>
    <xf numFmtId="0" fontId="8" fillId="0" borderId="6" xfId="0" applyNumberFormat="1" applyFont="1" applyFill="1" applyBorder="1" applyAlignment="1" applyProtection="1">
      <alignment horizontal="center"/>
    </xf>
    <xf numFmtId="0" fontId="8" fillId="0" borderId="0" xfId="0" applyNumberFormat="1" applyFont="1" applyFill="1" applyBorder="1" applyProtection="1"/>
    <xf numFmtId="38" fontId="8" fillId="0" borderId="9" xfId="0" applyNumberFormat="1" applyFont="1" applyFill="1" applyBorder="1" applyProtection="1"/>
    <xf numFmtId="38" fontId="8" fillId="0" borderId="0" xfId="0" applyNumberFormat="1" applyFont="1" applyFill="1" applyBorder="1" applyProtection="1"/>
    <xf numFmtId="0" fontId="0" fillId="0" borderId="0" xfId="0" applyProtection="1"/>
    <xf numFmtId="0" fontId="8" fillId="0" borderId="7" xfId="0" applyNumberFormat="1" applyFont="1" applyFill="1" applyBorder="1" applyAlignment="1" applyProtection="1">
      <alignment horizontal="center"/>
    </xf>
    <xf numFmtId="38" fontId="8" fillId="0" borderId="8" xfId="0" applyNumberFormat="1" applyFont="1" applyFill="1" applyBorder="1" applyProtection="1"/>
    <xf numFmtId="0" fontId="8" fillId="0" borderId="1" xfId="0" applyNumberFormat="1" applyFont="1" applyFill="1" applyBorder="1" applyAlignment="1" applyProtection="1">
      <alignment horizontal="center"/>
    </xf>
    <xf numFmtId="0" fontId="8" fillId="0" borderId="2" xfId="0" applyNumberFormat="1" applyFont="1" applyFill="1" applyBorder="1" applyProtection="1"/>
    <xf numFmtId="38" fontId="8" fillId="0" borderId="3" xfId="0" applyNumberFormat="1" applyFont="1" applyFill="1" applyBorder="1" applyProtection="1"/>
    <xf numFmtId="0" fontId="0" fillId="0" borderId="0" xfId="0" applyFill="1" applyProtection="1"/>
    <xf numFmtId="0" fontId="7" fillId="0" borderId="0" xfId="0" applyNumberFormat="1" applyFont="1" applyFill="1" applyBorder="1" applyAlignment="1" applyProtection="1">
      <alignment horizontal="center"/>
    </xf>
    <xf numFmtId="0" fontId="7" fillId="0" borderId="0" xfId="0" applyNumberFormat="1" applyFont="1" applyFill="1" applyBorder="1" applyProtection="1"/>
    <xf numFmtId="0" fontId="0" fillId="0" borderId="0" xfId="0" applyFill="1" applyAlignment="1">
      <alignment horizontal="right"/>
    </xf>
    <xf numFmtId="0" fontId="0" fillId="3" borderId="0" xfId="0" applyFill="1" applyAlignment="1">
      <alignment horizontal="left"/>
    </xf>
    <xf numFmtId="0" fontId="0" fillId="0" borderId="0" xfId="0" applyFill="1" applyAlignment="1">
      <alignment horizontal="left"/>
    </xf>
    <xf numFmtId="0" fontId="0" fillId="0" borderId="0" xfId="0" applyAlignment="1">
      <alignment horizontal="left"/>
    </xf>
    <xf numFmtId="1" fontId="5" fillId="0" borderId="4" xfId="0" applyNumberFormat="1" applyFont="1" applyBorder="1" applyAlignment="1" applyProtection="1">
      <alignment horizontal="center"/>
      <protection locked="0"/>
    </xf>
    <xf numFmtId="1" fontId="5" fillId="0" borderId="4" xfId="0" quotePrefix="1" applyNumberFormat="1" applyFont="1" applyBorder="1" applyAlignment="1" applyProtection="1">
      <alignment horizontal="center"/>
      <protection locked="0"/>
    </xf>
    <xf numFmtId="0" fontId="0" fillId="0" borderId="0" xfId="0" applyFill="1" applyAlignment="1" applyProtection="1">
      <alignment horizontal="left"/>
    </xf>
    <xf numFmtId="0" fontId="17" fillId="0" borderId="0" xfId="0" applyFont="1" applyFill="1" applyAlignment="1" applyProtection="1">
      <alignment horizontal="centerContinuous"/>
    </xf>
    <xf numFmtId="172" fontId="9" fillId="0" borderId="6" xfId="0" applyNumberFormat="1" applyFont="1" applyBorder="1" applyAlignment="1">
      <alignment horizontal="left"/>
    </xf>
    <xf numFmtId="0" fontId="7" fillId="0" borderId="0" xfId="0" applyFont="1"/>
    <xf numFmtId="168" fontId="17" fillId="0" borderId="0" xfId="0" applyNumberFormat="1" applyFont="1" applyFill="1" applyAlignment="1" applyProtection="1">
      <alignment horizontal="centerContinuous"/>
    </xf>
    <xf numFmtId="175" fontId="16" fillId="0" borderId="10" xfId="0" applyNumberFormat="1" applyFont="1" applyBorder="1" applyAlignment="1">
      <alignment horizontal="centerContinuous"/>
    </xf>
    <xf numFmtId="175" fontId="19" fillId="0" borderId="9" xfId="0" applyNumberFormat="1" applyFont="1" applyBorder="1"/>
    <xf numFmtId="175" fontId="19" fillId="0" borderId="8" xfId="0" applyNumberFormat="1" applyFont="1" applyBorder="1"/>
    <xf numFmtId="175" fontId="3" fillId="0" borderId="8" xfId="0" applyNumberFormat="1" applyFont="1" applyBorder="1"/>
    <xf numFmtId="175" fontId="19" fillId="0" borderId="9" xfId="0" applyNumberFormat="1" applyFont="1" applyBorder="1" applyAlignment="1">
      <alignment horizontal="centerContinuous"/>
    </xf>
    <xf numFmtId="175" fontId="16" fillId="0" borderId="0" xfId="0" applyNumberFormat="1" applyFont="1"/>
    <xf numFmtId="175" fontId="16" fillId="0" borderId="9" xfId="0" applyNumberFormat="1" applyFont="1" applyBorder="1" applyAlignment="1">
      <alignment horizontal="centerContinuous"/>
    </xf>
    <xf numFmtId="0" fontId="20" fillId="0" borderId="0" xfId="0" applyFont="1" applyBorder="1"/>
    <xf numFmtId="172" fontId="19" fillId="0" borderId="5" xfId="0" applyNumberFormat="1" applyFont="1" applyBorder="1" applyAlignment="1">
      <alignment horizontal="left"/>
    </xf>
    <xf numFmtId="0" fontId="3" fillId="0" borderId="1" xfId="0" applyFont="1" applyBorder="1"/>
    <xf numFmtId="0" fontId="9" fillId="0" borderId="5" xfId="0" applyFont="1" applyBorder="1"/>
    <xf numFmtId="0" fontId="15" fillId="2" borderId="1" xfId="0" quotePrefix="1" applyFont="1" applyFill="1" applyBorder="1" applyAlignment="1">
      <alignment horizontal="left"/>
    </xf>
    <xf numFmtId="0" fontId="3" fillId="2" borderId="1" xfId="0" applyFont="1" applyFill="1" applyBorder="1" applyAlignment="1">
      <alignment horizontal="center"/>
    </xf>
    <xf numFmtId="0" fontId="3" fillId="2" borderId="11" xfId="0" applyFont="1" applyFill="1" applyBorder="1" applyAlignment="1">
      <alignment horizontal="center"/>
    </xf>
    <xf numFmtId="172" fontId="19" fillId="2" borderId="5" xfId="0" applyNumberFormat="1" applyFont="1" applyFill="1" applyBorder="1" applyAlignment="1">
      <alignment horizontal="left"/>
    </xf>
    <xf numFmtId="175" fontId="19" fillId="2" borderId="10" xfId="0" applyNumberFormat="1" applyFont="1" applyFill="1" applyBorder="1"/>
    <xf numFmtId="172" fontId="3" fillId="2" borderId="1" xfId="0" applyNumberFormat="1" applyFont="1" applyFill="1" applyBorder="1" applyAlignment="1">
      <alignment horizontal="left"/>
    </xf>
    <xf numFmtId="175" fontId="19" fillId="2" borderId="12" xfId="0" applyNumberFormat="1" applyFont="1" applyFill="1" applyBorder="1" applyProtection="1">
      <protection locked="0"/>
    </xf>
    <xf numFmtId="175" fontId="19" fillId="2" borderId="13" xfId="0" applyNumberFormat="1" applyFont="1" applyFill="1" applyBorder="1" applyProtection="1">
      <protection locked="0"/>
    </xf>
    <xf numFmtId="172" fontId="19" fillId="0" borderId="6" xfId="0" quotePrefix="1" applyNumberFormat="1" applyFont="1" applyFill="1" applyBorder="1" applyAlignment="1">
      <alignment horizontal="left"/>
    </xf>
    <xf numFmtId="172" fontId="19" fillId="0" borderId="7" xfId="0" quotePrefix="1" applyNumberFormat="1" applyFont="1" applyFill="1" applyBorder="1" applyAlignment="1">
      <alignment horizontal="left"/>
    </xf>
    <xf numFmtId="0" fontId="15" fillId="0" borderId="1" xfId="0" quotePrefix="1" applyFont="1" applyFill="1" applyBorder="1" applyAlignment="1">
      <alignment horizontal="left"/>
    </xf>
    <xf numFmtId="0" fontId="3" fillId="0" borderId="3" xfId="0" applyFont="1" applyFill="1" applyBorder="1" applyAlignment="1">
      <alignment horizontal="center"/>
    </xf>
    <xf numFmtId="172" fontId="19" fillId="0" borderId="1" xfId="0" quotePrefix="1" applyNumberFormat="1" applyFont="1" applyFill="1" applyBorder="1" applyAlignment="1">
      <alignment horizontal="left"/>
    </xf>
    <xf numFmtId="172" fontId="3" fillId="0" borderId="1" xfId="0" quotePrefix="1" applyNumberFormat="1" applyFont="1" applyFill="1" applyBorder="1" applyAlignment="1">
      <alignment horizontal="left"/>
    </xf>
    <xf numFmtId="0" fontId="3" fillId="0" borderId="11" xfId="0" applyFont="1" applyFill="1" applyBorder="1" applyAlignment="1">
      <alignment horizontal="center"/>
    </xf>
    <xf numFmtId="175" fontId="19" fillId="0" borderId="13" xfId="0" quotePrefix="1" applyNumberFormat="1" applyFont="1" applyFill="1" applyBorder="1" applyAlignment="1">
      <alignment horizontal="right"/>
    </xf>
    <xf numFmtId="175" fontId="19" fillId="0" borderId="12" xfId="0" quotePrefix="1" applyNumberFormat="1" applyFont="1" applyFill="1" applyBorder="1" applyAlignment="1">
      <alignment horizontal="right"/>
    </xf>
    <xf numFmtId="175" fontId="3" fillId="0" borderId="11" xfId="0" quotePrefix="1" applyNumberFormat="1" applyFont="1" applyFill="1" applyBorder="1" applyAlignment="1">
      <alignment horizontal="right"/>
    </xf>
    <xf numFmtId="175" fontId="19" fillId="0" borderId="11" xfId="0" quotePrefix="1" applyNumberFormat="1" applyFont="1" applyFill="1" applyBorder="1" applyAlignment="1">
      <alignment horizontal="right"/>
    </xf>
    <xf numFmtId="173" fontId="19" fillId="2" borderId="10" xfId="0" applyNumberFormat="1" applyFont="1" applyFill="1" applyBorder="1"/>
    <xf numFmtId="173" fontId="3" fillId="2" borderId="3" xfId="0" applyNumberFormat="1" applyFont="1" applyFill="1" applyBorder="1"/>
    <xf numFmtId="0" fontId="3" fillId="2" borderId="1" xfId="0" applyFont="1" applyFill="1" applyBorder="1" applyAlignment="1" applyProtection="1">
      <alignment horizontal="center"/>
    </xf>
    <xf numFmtId="172" fontId="21" fillId="0" borderId="5" xfId="0" quotePrefix="1" applyNumberFormat="1" applyFont="1" applyBorder="1" applyAlignment="1">
      <alignment horizontal="left"/>
    </xf>
    <xf numFmtId="171" fontId="3" fillId="0" borderId="10" xfId="0" applyNumberFormat="1" applyFont="1" applyBorder="1"/>
    <xf numFmtId="173" fontId="22" fillId="0" borderId="9" xfId="1" applyNumberFormat="1" applyFont="1" applyBorder="1" applyAlignment="1">
      <alignment horizontal="right"/>
    </xf>
    <xf numFmtId="0" fontId="19" fillId="0" borderId="6" xfId="0" quotePrefix="1" applyFont="1" applyBorder="1" applyAlignment="1">
      <alignment horizontal="left"/>
    </xf>
    <xf numFmtId="170" fontId="22" fillId="0" borderId="9" xfId="0" applyNumberFormat="1" applyFont="1" applyBorder="1"/>
    <xf numFmtId="173" fontId="22" fillId="0" borderId="8" xfId="1" applyNumberFormat="1" applyFont="1" applyBorder="1" applyAlignment="1">
      <alignment horizontal="right"/>
    </xf>
    <xf numFmtId="173" fontId="19" fillId="0" borderId="9" xfId="0" quotePrefix="1" applyNumberFormat="1" applyFont="1" applyFill="1" applyBorder="1" applyAlignment="1">
      <alignment horizontal="right"/>
    </xf>
    <xf numFmtId="173" fontId="19" fillId="0" borderId="8" xfId="0" quotePrefix="1" applyNumberFormat="1" applyFont="1" applyFill="1" applyBorder="1" applyAlignment="1">
      <alignment horizontal="right"/>
    </xf>
    <xf numFmtId="173" fontId="3" fillId="0" borderId="3" xfId="0" quotePrefix="1" applyNumberFormat="1" applyFont="1" applyFill="1" applyBorder="1" applyAlignment="1">
      <alignment horizontal="right"/>
    </xf>
    <xf numFmtId="173" fontId="19" fillId="0" borderId="3" xfId="0" quotePrefix="1" applyNumberFormat="1" applyFont="1" applyFill="1" applyBorder="1" applyAlignment="1">
      <alignment horizontal="right"/>
    </xf>
    <xf numFmtId="168" fontId="15" fillId="0" borderId="0" xfId="0" applyNumberFormat="1" applyFont="1" applyBorder="1" applyAlignment="1">
      <alignment horizontal="centerContinuous"/>
    </xf>
    <xf numFmtId="0" fontId="3" fillId="0" borderId="1" xfId="0" quotePrefix="1" applyFont="1" applyBorder="1" applyAlignment="1">
      <alignment horizontal="left"/>
    </xf>
    <xf numFmtId="175" fontId="3" fillId="0" borderId="3" xfId="0" applyNumberFormat="1" applyFont="1" applyBorder="1"/>
    <xf numFmtId="175" fontId="19" fillId="0" borderId="10" xfId="0" applyNumberFormat="1" applyFont="1" applyBorder="1"/>
    <xf numFmtId="175" fontId="16" fillId="0" borderId="10" xfId="0" applyNumberFormat="1" applyFont="1" applyBorder="1"/>
    <xf numFmtId="0" fontId="16" fillId="0" borderId="9" xfId="0" applyFont="1" applyBorder="1"/>
    <xf numFmtId="0" fontId="19" fillId="0" borderId="1" xfId="0" applyFont="1" applyBorder="1"/>
    <xf numFmtId="175" fontId="19" fillId="0" borderId="3" xfId="0" applyNumberFormat="1" applyFont="1" applyBorder="1"/>
    <xf numFmtId="0" fontId="22" fillId="0" borderId="6" xfId="0" applyFont="1" applyBorder="1"/>
    <xf numFmtId="0" fontId="32" fillId="2" borderId="1" xfId="0" applyFont="1" applyFill="1" applyBorder="1" applyAlignment="1" applyProtection="1">
      <alignment horizontal="center"/>
    </xf>
    <xf numFmtId="0" fontId="32" fillId="2" borderId="1" xfId="0" applyFont="1" applyFill="1" applyBorder="1" applyProtection="1"/>
    <xf numFmtId="0" fontId="32" fillId="2" borderId="11" xfId="0" applyFont="1" applyFill="1" applyBorder="1" applyAlignment="1" applyProtection="1">
      <alignment horizontal="center"/>
    </xf>
    <xf numFmtId="0" fontId="33" fillId="2" borderId="14" xfId="0" applyFont="1" applyFill="1" applyBorder="1" applyAlignment="1" applyProtection="1">
      <alignment horizontal="left" vertical="center"/>
    </xf>
    <xf numFmtId="0" fontId="33" fillId="2" borderId="15" xfId="0" applyFont="1" applyFill="1" applyBorder="1" applyAlignment="1" applyProtection="1">
      <alignment horizontal="right"/>
    </xf>
    <xf numFmtId="0" fontId="35" fillId="2" borderId="15" xfId="0" applyFont="1" applyFill="1" applyBorder="1" applyAlignment="1" applyProtection="1"/>
    <xf numFmtId="0" fontId="35" fillId="2" borderId="15" xfId="0" applyFont="1" applyFill="1" applyBorder="1" applyProtection="1"/>
    <xf numFmtId="0" fontId="33" fillId="2" borderId="15" xfId="0" applyFont="1" applyFill="1" applyBorder="1" applyAlignment="1" applyProtection="1">
      <alignment horizontal="left" vertical="center"/>
    </xf>
    <xf numFmtId="0" fontId="35" fillId="2" borderId="16" xfId="0" applyFont="1" applyFill="1" applyBorder="1" applyProtection="1"/>
    <xf numFmtId="167" fontId="33" fillId="2" borderId="17" xfId="0" applyNumberFormat="1" applyFont="1" applyFill="1" applyBorder="1" applyAlignment="1" applyProtection="1">
      <alignment horizontal="right"/>
    </xf>
    <xf numFmtId="49" fontId="34" fillId="2" borderId="17" xfId="0" applyNumberFormat="1" applyFont="1" applyFill="1" applyBorder="1" applyAlignment="1" applyProtection="1">
      <alignment horizontal="left"/>
      <protection locked="0"/>
    </xf>
    <xf numFmtId="167" fontId="33" fillId="2" borderId="0" xfId="0" applyNumberFormat="1" applyFont="1" applyFill="1" applyBorder="1" applyAlignment="1" applyProtection="1">
      <alignment horizontal="right"/>
    </xf>
    <xf numFmtId="0" fontId="33" fillId="2" borderId="17" xfId="0" applyFont="1" applyFill="1" applyBorder="1" applyAlignment="1" applyProtection="1">
      <alignment horizontal="left"/>
    </xf>
    <xf numFmtId="0" fontId="33" fillId="2" borderId="0" xfId="0" applyFont="1" applyFill="1" applyBorder="1" applyAlignment="1" applyProtection="1">
      <alignment horizontal="left"/>
    </xf>
    <xf numFmtId="166" fontId="33" fillId="2" borderId="0" xfId="1" applyFont="1" applyFill="1" applyBorder="1" applyAlignment="1" applyProtection="1">
      <alignment horizontal="right"/>
      <protection locked="0"/>
    </xf>
    <xf numFmtId="0" fontId="35" fillId="2" borderId="0" xfId="0" applyFont="1" applyFill="1" applyProtection="1"/>
    <xf numFmtId="167" fontId="33" fillId="2" borderId="17" xfId="0" applyNumberFormat="1" applyFont="1" applyFill="1" applyBorder="1" applyAlignment="1" applyProtection="1">
      <alignment horizontal="centerContinuous" vertical="center"/>
      <protection locked="0"/>
    </xf>
    <xf numFmtId="0" fontId="33" fillId="5" borderId="18" xfId="0" applyFont="1" applyFill="1" applyBorder="1" applyProtection="1"/>
    <xf numFmtId="0" fontId="33" fillId="5" borderId="19" xfId="0" quotePrefix="1" applyFont="1" applyFill="1" applyBorder="1" applyAlignment="1" applyProtection="1">
      <alignment horizontal="center"/>
    </xf>
    <xf numFmtId="0" fontId="33" fillId="5" borderId="5" xfId="0" applyFont="1" applyFill="1" applyBorder="1" applyAlignment="1" applyProtection="1">
      <alignment horizontal="right"/>
    </xf>
    <xf numFmtId="0" fontId="33" fillId="5" borderId="1" xfId="0" applyFont="1" applyFill="1" applyBorder="1" applyProtection="1"/>
    <xf numFmtId="0" fontId="33" fillId="5" borderId="3" xfId="0" applyFont="1" applyFill="1" applyBorder="1" applyProtection="1"/>
    <xf numFmtId="0" fontId="33" fillId="5" borderId="11" xfId="0" applyFont="1" applyFill="1" applyBorder="1" applyProtection="1"/>
    <xf numFmtId="167" fontId="33" fillId="5" borderId="5" xfId="0" applyNumberFormat="1" applyFont="1" applyFill="1" applyBorder="1" applyAlignment="1" applyProtection="1">
      <alignment horizontal="center"/>
    </xf>
    <xf numFmtId="167" fontId="33" fillId="5" borderId="19" xfId="0" applyNumberFormat="1" applyFont="1" applyFill="1" applyBorder="1" applyAlignment="1" applyProtection="1">
      <alignment horizontal="center"/>
    </xf>
    <xf numFmtId="1" fontId="33" fillId="5" borderId="19" xfId="0" applyNumberFormat="1" applyFont="1" applyFill="1" applyBorder="1" applyAlignment="1" applyProtection="1">
      <alignment horizontal="center"/>
    </xf>
    <xf numFmtId="0" fontId="33" fillId="5" borderId="16" xfId="0" applyFont="1" applyFill="1" applyBorder="1" applyAlignment="1" applyProtection="1">
      <alignment horizontal="center"/>
    </xf>
    <xf numFmtId="0" fontId="33" fillId="5" borderId="12" xfId="0" applyFont="1" applyFill="1" applyBorder="1" applyAlignment="1" applyProtection="1">
      <alignment horizontal="center"/>
    </xf>
    <xf numFmtId="0" fontId="33" fillId="5" borderId="7" xfId="0" applyFont="1" applyFill="1" applyBorder="1" applyProtection="1"/>
    <xf numFmtId="0" fontId="33" fillId="5" borderId="12" xfId="0" applyFont="1" applyFill="1" applyBorder="1" applyAlignment="1" applyProtection="1">
      <alignment horizontal="left"/>
    </xf>
    <xf numFmtId="167" fontId="33" fillId="5" borderId="7" xfId="0" applyNumberFormat="1" applyFont="1" applyFill="1" applyBorder="1" applyAlignment="1" applyProtection="1">
      <alignment horizontal="center"/>
    </xf>
    <xf numFmtId="167" fontId="33" fillId="5" borderId="12" xfId="0" applyNumberFormat="1" applyFont="1" applyFill="1" applyBorder="1" applyAlignment="1" applyProtection="1">
      <alignment horizontal="center"/>
    </xf>
    <xf numFmtId="167" fontId="33" fillId="5" borderId="12" xfId="0" quotePrefix="1" applyNumberFormat="1" applyFont="1" applyFill="1" applyBorder="1" applyAlignment="1" applyProtection="1">
      <alignment horizontal="center"/>
    </xf>
    <xf numFmtId="169" fontId="34" fillId="0" borderId="20" xfId="0" applyNumberFormat="1" applyFont="1" applyBorder="1" applyProtection="1">
      <protection locked="0"/>
    </xf>
    <xf numFmtId="168" fontId="34" fillId="0" borderId="4" xfId="0" applyNumberFormat="1" applyFont="1" applyBorder="1" applyProtection="1">
      <protection locked="0"/>
    </xf>
    <xf numFmtId="168" fontId="34" fillId="0" borderId="21" xfId="0" applyNumberFormat="1" applyFont="1" applyBorder="1" applyProtection="1">
      <protection locked="0"/>
    </xf>
    <xf numFmtId="0" fontId="34" fillId="0" borderId="4" xfId="0" applyFont="1" applyBorder="1" applyAlignment="1" applyProtection="1">
      <alignment horizontal="center"/>
      <protection locked="0"/>
    </xf>
    <xf numFmtId="0" fontId="36" fillId="0" borderId="4" xfId="0" applyFont="1" applyBorder="1" applyProtection="1"/>
    <xf numFmtId="168" fontId="34" fillId="0" borderId="4" xfId="0" applyNumberFormat="1" applyFont="1" applyBorder="1" applyAlignment="1" applyProtection="1">
      <alignment horizontal="center"/>
      <protection locked="0"/>
    </xf>
    <xf numFmtId="167" fontId="34" fillId="0" borderId="4" xfId="0" applyNumberFormat="1" applyFont="1" applyBorder="1" applyProtection="1">
      <protection locked="0"/>
    </xf>
    <xf numFmtId="168" fontId="34" fillId="0" borderId="21" xfId="0" applyNumberFormat="1" applyFont="1" applyBorder="1" applyAlignment="1" applyProtection="1">
      <alignment horizontal="left"/>
      <protection locked="0"/>
    </xf>
    <xf numFmtId="0" fontId="35" fillId="0" borderId="22" xfId="0" applyFont="1" applyBorder="1" applyProtection="1"/>
    <xf numFmtId="0" fontId="35" fillId="0" borderId="23" xfId="0" applyFont="1" applyBorder="1" applyProtection="1"/>
    <xf numFmtId="0" fontId="35" fillId="0" borderId="24" xfId="0" applyFont="1" applyBorder="1" applyProtection="1"/>
    <xf numFmtId="0" fontId="35" fillId="0" borderId="23" xfId="0" applyFont="1" applyBorder="1" applyAlignment="1" applyProtection="1">
      <alignment horizontal="center"/>
    </xf>
    <xf numFmtId="168" fontId="35" fillId="0" borderId="23" xfId="0" applyNumberFormat="1" applyFont="1" applyBorder="1" applyAlignment="1" applyProtection="1">
      <alignment horizontal="center"/>
    </xf>
    <xf numFmtId="167" fontId="35" fillId="0" borderId="23" xfId="0" applyNumberFormat="1" applyFont="1" applyBorder="1" applyProtection="1"/>
    <xf numFmtId="0" fontId="33" fillId="0" borderId="0" xfId="0" applyFont="1" applyProtection="1"/>
    <xf numFmtId="0" fontId="35" fillId="0" borderId="4" xfId="0" applyFont="1" applyBorder="1" applyProtection="1"/>
    <xf numFmtId="176" fontId="35" fillId="0" borderId="25" xfId="0" applyNumberFormat="1" applyFont="1" applyBorder="1" applyProtection="1"/>
    <xf numFmtId="0" fontId="35" fillId="0" borderId="25" xfId="0" applyFont="1" applyBorder="1" applyProtection="1"/>
    <xf numFmtId="0" fontId="35" fillId="0" borderId="1" xfId="0" applyFont="1" applyBorder="1" applyProtection="1"/>
    <xf numFmtId="0" fontId="35" fillId="0" borderId="2" xfId="0" applyFont="1" applyBorder="1" applyProtection="1"/>
    <xf numFmtId="168" fontId="35" fillId="0" borderId="4" xfId="0" applyNumberFormat="1" applyFont="1" applyBorder="1" applyAlignment="1" applyProtection="1">
      <alignment horizontal="center"/>
    </xf>
    <xf numFmtId="168" fontId="35" fillId="0" borderId="25" xfId="0" applyNumberFormat="1" applyFont="1" applyBorder="1" applyAlignment="1" applyProtection="1">
      <alignment horizontal="center"/>
    </xf>
    <xf numFmtId="167" fontId="35" fillId="0" borderId="4" xfId="0" applyNumberFormat="1" applyFont="1" applyBorder="1" applyProtection="1"/>
    <xf numFmtId="167" fontId="35" fillId="0" borderId="25" xfId="0" applyNumberFormat="1" applyFont="1" applyBorder="1" applyProtection="1"/>
    <xf numFmtId="0" fontId="7" fillId="0" borderId="5" xfId="0" applyFont="1" applyBorder="1" applyProtection="1"/>
    <xf numFmtId="0" fontId="7" fillId="0" borderId="26" xfId="0" applyFont="1" applyBorder="1" applyAlignment="1" applyProtection="1">
      <alignment horizontal="right"/>
    </xf>
    <xf numFmtId="0" fontId="7" fillId="0" borderId="26" xfId="0" applyFont="1" applyBorder="1" applyProtection="1"/>
    <xf numFmtId="0" fontId="7" fillId="0" borderId="10" xfId="0" applyFont="1" applyBorder="1" applyProtection="1"/>
    <xf numFmtId="0" fontId="7" fillId="0" borderId="7" xfId="0" applyFont="1" applyBorder="1" applyProtection="1"/>
    <xf numFmtId="0" fontId="7" fillId="0" borderId="17" xfId="0" applyFont="1" applyBorder="1" applyAlignment="1" applyProtection="1">
      <alignment horizontal="right"/>
    </xf>
    <xf numFmtId="0" fontId="7" fillId="0" borderId="17" xfId="0" applyFont="1" applyBorder="1" applyProtection="1"/>
    <xf numFmtId="0" fontId="7" fillId="0" borderId="8" xfId="0" applyFont="1" applyBorder="1" applyProtection="1"/>
    <xf numFmtId="0" fontId="17" fillId="0" borderId="26" xfId="0" applyFont="1" applyBorder="1" applyProtection="1"/>
    <xf numFmtId="0" fontId="35" fillId="0" borderId="3" xfId="0" applyFont="1" applyBorder="1" applyProtection="1"/>
    <xf numFmtId="167" fontId="35" fillId="0" borderId="3" xfId="0" applyNumberFormat="1" applyFont="1" applyBorder="1" applyProtection="1"/>
    <xf numFmtId="167" fontId="35" fillId="0" borderId="11" xfId="0" applyNumberFormat="1" applyFont="1" applyBorder="1" applyProtection="1"/>
    <xf numFmtId="177" fontId="35" fillId="0" borderId="4" xfId="0" applyNumberFormat="1" applyFont="1" applyBorder="1" applyProtection="1"/>
    <xf numFmtId="177" fontId="35" fillId="0" borderId="23" xfId="0" applyNumberFormat="1" applyFont="1" applyBorder="1" applyProtection="1"/>
    <xf numFmtId="177" fontId="35" fillId="0" borderId="27" xfId="0" applyNumberFormat="1" applyFont="1" applyBorder="1" applyProtection="1"/>
    <xf numFmtId="166" fontId="5" fillId="0" borderId="11" xfId="1" applyFont="1" applyFill="1" applyBorder="1" applyAlignment="1" applyProtection="1">
      <alignment horizontal="right"/>
      <protection locked="0"/>
    </xf>
    <xf numFmtId="0" fontId="35" fillId="0" borderId="0" xfId="0" applyFont="1" applyAlignment="1" applyProtection="1">
      <alignment horizontal="center"/>
    </xf>
    <xf numFmtId="0" fontId="7" fillId="5" borderId="11" xfId="0" applyFont="1" applyFill="1" applyBorder="1" applyAlignment="1" applyProtection="1">
      <alignment horizontal="left"/>
    </xf>
    <xf numFmtId="0" fontId="35" fillId="0" borderId="15" xfId="0" applyFont="1" applyFill="1" applyBorder="1" applyAlignment="1" applyProtection="1"/>
    <xf numFmtId="0" fontId="33" fillId="0" borderId="14" xfId="0" applyFont="1" applyFill="1" applyBorder="1" applyAlignment="1" applyProtection="1">
      <alignment horizontal="left" vertical="center"/>
    </xf>
    <xf numFmtId="0" fontId="33" fillId="0" borderId="15" xfId="0" applyFont="1" applyFill="1" applyBorder="1" applyAlignment="1" applyProtection="1">
      <alignment horizontal="right"/>
    </xf>
    <xf numFmtId="0" fontId="34" fillId="0" borderId="28" xfId="0" applyFont="1" applyFill="1" applyBorder="1" applyAlignment="1" applyProtection="1">
      <alignment horizontal="left"/>
      <protection locked="0"/>
    </xf>
    <xf numFmtId="0" fontId="35" fillId="0" borderId="15" xfId="0" applyFont="1" applyFill="1" applyBorder="1" applyProtection="1"/>
    <xf numFmtId="0" fontId="35" fillId="0" borderId="16" xfId="0" applyFont="1" applyFill="1" applyBorder="1" applyProtection="1"/>
    <xf numFmtId="167" fontId="33" fillId="0" borderId="17" xfId="0" applyNumberFormat="1" applyFont="1" applyFill="1" applyBorder="1" applyAlignment="1" applyProtection="1">
      <alignment horizontal="right"/>
    </xf>
    <xf numFmtId="49" fontId="34" fillId="0" borderId="17" xfId="0" applyNumberFormat="1" applyFont="1" applyFill="1" applyBorder="1" applyAlignment="1" applyProtection="1">
      <alignment horizontal="left"/>
      <protection locked="0"/>
    </xf>
    <xf numFmtId="167" fontId="33" fillId="0" borderId="0" xfId="0" applyNumberFormat="1" applyFont="1" applyFill="1" applyBorder="1" applyAlignment="1" applyProtection="1">
      <alignment horizontal="right"/>
    </xf>
    <xf numFmtId="0" fontId="33" fillId="0" borderId="17" xfId="0" applyFont="1" applyFill="1" applyBorder="1" applyAlignment="1" applyProtection="1">
      <alignment horizontal="left"/>
    </xf>
    <xf numFmtId="0" fontId="33" fillId="0" borderId="0" xfId="0" applyFont="1" applyFill="1" applyBorder="1" applyAlignment="1" applyProtection="1">
      <alignment horizontal="left"/>
    </xf>
    <xf numFmtId="166" fontId="33" fillId="0" borderId="0" xfId="1" applyFont="1" applyFill="1" applyBorder="1" applyAlignment="1" applyProtection="1">
      <alignment horizontal="right"/>
      <protection locked="0"/>
    </xf>
    <xf numFmtId="167" fontId="33" fillId="0" borderId="17" xfId="0" applyNumberFormat="1" applyFont="1" applyFill="1" applyBorder="1" applyAlignment="1" applyProtection="1">
      <alignment horizontal="centerContinuous" vertical="center"/>
      <protection locked="0"/>
    </xf>
    <xf numFmtId="0" fontId="33" fillId="0" borderId="18" xfId="0" applyFont="1" applyFill="1" applyBorder="1" applyProtection="1"/>
    <xf numFmtId="0" fontId="33" fillId="0" borderId="19" xfId="0" quotePrefix="1" applyFont="1" applyFill="1" applyBorder="1" applyAlignment="1" applyProtection="1">
      <alignment horizontal="center"/>
    </xf>
    <xf numFmtId="0" fontId="33" fillId="0" borderId="5" xfId="0" applyFont="1" applyFill="1" applyBorder="1" applyAlignment="1" applyProtection="1">
      <alignment horizontal="right"/>
    </xf>
    <xf numFmtId="0" fontId="7" fillId="0" borderId="11" xfId="0" applyFont="1" applyFill="1" applyBorder="1" applyAlignment="1" applyProtection="1">
      <alignment horizontal="left"/>
    </xf>
    <xf numFmtId="0" fontId="33" fillId="0" borderId="1" xfId="0" applyFont="1" applyFill="1" applyBorder="1" applyProtection="1"/>
    <xf numFmtId="0" fontId="33" fillId="0" borderId="3" xfId="0" applyFont="1" applyFill="1" applyBorder="1" applyProtection="1"/>
    <xf numFmtId="0" fontId="33" fillId="0" borderId="11" xfId="0" applyFont="1" applyFill="1" applyBorder="1" applyProtection="1"/>
    <xf numFmtId="167" fontId="33" fillId="0" borderId="5" xfId="0" applyNumberFormat="1" applyFont="1" applyFill="1" applyBorder="1" applyAlignment="1" applyProtection="1">
      <alignment horizontal="center"/>
    </xf>
    <xf numFmtId="167" fontId="33" fillId="0" borderId="19" xfId="0" applyNumberFormat="1" applyFont="1" applyFill="1" applyBorder="1" applyAlignment="1" applyProtection="1">
      <alignment horizontal="center"/>
    </xf>
    <xf numFmtId="1" fontId="33" fillId="0" borderId="19" xfId="0" applyNumberFormat="1" applyFont="1" applyFill="1" applyBorder="1" applyAlignment="1" applyProtection="1">
      <alignment horizontal="center"/>
    </xf>
    <xf numFmtId="1" fontId="33" fillId="0" borderId="29" xfId="0" applyNumberFormat="1" applyFont="1" applyFill="1" applyBorder="1" applyAlignment="1" applyProtection="1">
      <alignment horizontal="center"/>
    </xf>
    <xf numFmtId="0" fontId="33" fillId="0" borderId="16" xfId="0" applyFont="1" applyFill="1" applyBorder="1" applyAlignment="1" applyProtection="1">
      <alignment horizontal="center"/>
    </xf>
    <xf numFmtId="0" fontId="33" fillId="0" borderId="12" xfId="0" applyFont="1" applyFill="1" applyBorder="1" applyAlignment="1" applyProtection="1">
      <alignment horizontal="center"/>
    </xf>
    <xf numFmtId="0" fontId="33" fillId="0" borderId="7" xfId="0" applyFont="1" applyFill="1" applyBorder="1" applyProtection="1"/>
    <xf numFmtId="0" fontId="33" fillId="0" borderId="12" xfId="0" applyFont="1" applyFill="1" applyBorder="1" applyAlignment="1" applyProtection="1">
      <alignment horizontal="left"/>
    </xf>
    <xf numFmtId="167" fontId="33" fillId="0" borderId="7" xfId="0" applyNumberFormat="1" applyFont="1" applyFill="1" applyBorder="1" applyAlignment="1" applyProtection="1">
      <alignment horizontal="center"/>
    </xf>
    <xf numFmtId="167" fontId="33" fillId="0" borderId="12" xfId="0" applyNumberFormat="1" applyFont="1" applyFill="1" applyBorder="1" applyAlignment="1" applyProtection="1">
      <alignment horizontal="center"/>
    </xf>
    <xf numFmtId="167" fontId="33" fillId="0" borderId="30" xfId="0" quotePrefix="1" applyNumberFormat="1" applyFont="1" applyFill="1" applyBorder="1" applyAlignment="1" applyProtection="1">
      <alignment horizontal="center"/>
    </xf>
    <xf numFmtId="168" fontId="33" fillId="0" borderId="11" xfId="0" applyNumberFormat="1" applyFont="1" applyFill="1" applyBorder="1" applyAlignment="1" applyProtection="1">
      <alignment horizontal="center"/>
    </xf>
    <xf numFmtId="0" fontId="33" fillId="0" borderId="19" xfId="0" applyFont="1" applyBorder="1" applyProtection="1"/>
    <xf numFmtId="0" fontId="33" fillId="0" borderId="19" xfId="0" applyFont="1" applyBorder="1" applyAlignment="1" applyProtection="1">
      <alignment horizontal="center"/>
    </xf>
    <xf numFmtId="0" fontId="33" fillId="0" borderId="11" xfId="0" applyFont="1" applyBorder="1" applyAlignment="1" applyProtection="1">
      <alignment horizontal="left"/>
    </xf>
    <xf numFmtId="0" fontId="33" fillId="0" borderId="1" xfId="0" applyFont="1" applyBorder="1" applyAlignment="1" applyProtection="1">
      <alignment horizontal="center"/>
    </xf>
    <xf numFmtId="0" fontId="33" fillId="0" borderId="3" xfId="0" applyFont="1" applyBorder="1" applyProtection="1"/>
    <xf numFmtId="0" fontId="33" fillId="0" borderId="11" xfId="0" applyFont="1" applyBorder="1" applyProtection="1"/>
    <xf numFmtId="0" fontId="33" fillId="0" borderId="1" xfId="0" applyFont="1" applyBorder="1" applyProtection="1"/>
    <xf numFmtId="0" fontId="33" fillId="0" borderId="12" xfId="0" applyFont="1" applyBorder="1" applyAlignment="1" applyProtection="1">
      <alignment horizontal="center"/>
    </xf>
    <xf numFmtId="0" fontId="33" fillId="0" borderId="12" xfId="0" applyFont="1" applyBorder="1" applyProtection="1"/>
    <xf numFmtId="0" fontId="35" fillId="0" borderId="0" xfId="0" applyFont="1" applyProtection="1"/>
    <xf numFmtId="0" fontId="35" fillId="2" borderId="31" xfId="0" applyFont="1" applyFill="1" applyBorder="1" applyProtection="1"/>
    <xf numFmtId="167" fontId="33" fillId="2" borderId="8" xfId="0" applyNumberFormat="1" applyFont="1" applyFill="1" applyBorder="1" applyProtection="1"/>
    <xf numFmtId="0" fontId="24" fillId="0" borderId="0" xfId="0" applyFont="1" applyFill="1" applyAlignment="1">
      <alignment horizontal="right"/>
    </xf>
    <xf numFmtId="0" fontId="19" fillId="0" borderId="0" xfId="0" applyFont="1" applyFill="1" applyAlignment="1">
      <alignment horizontal="left"/>
    </xf>
    <xf numFmtId="177" fontId="12" fillId="3" borderId="0" xfId="0" applyNumberFormat="1" applyFont="1" applyFill="1" applyProtection="1"/>
    <xf numFmtId="177" fontId="2" fillId="3" borderId="0" xfId="0" applyNumberFormat="1" applyFont="1" applyFill="1" applyProtection="1"/>
    <xf numFmtId="177" fontId="12" fillId="0" borderId="0" xfId="0" applyNumberFormat="1" applyFont="1" applyProtection="1"/>
    <xf numFmtId="177" fontId="8" fillId="0" borderId="0" xfId="0" applyNumberFormat="1" applyFont="1" applyProtection="1"/>
    <xf numFmtId="177" fontId="7" fillId="0" borderId="0" xfId="0" applyNumberFormat="1" applyFont="1" applyProtection="1"/>
    <xf numFmtId="177" fontId="35" fillId="0" borderId="0" xfId="0" applyNumberFormat="1" applyFont="1" applyProtection="1"/>
    <xf numFmtId="177" fontId="14" fillId="0" borderId="0" xfId="0" applyNumberFormat="1" applyFont="1" applyProtection="1"/>
    <xf numFmtId="177" fontId="13" fillId="0" borderId="0" xfId="0" applyNumberFormat="1" applyFont="1" applyProtection="1"/>
    <xf numFmtId="177" fontId="8" fillId="0" borderId="0" xfId="0" applyNumberFormat="1" applyFont="1"/>
    <xf numFmtId="177" fontId="14" fillId="0" borderId="0" xfId="0" applyNumberFormat="1" applyFont="1"/>
    <xf numFmtId="168" fontId="8" fillId="0" borderId="0" xfId="0" applyNumberFormat="1" applyFont="1" applyProtection="1"/>
    <xf numFmtId="168" fontId="34" fillId="0" borderId="21" xfId="0" quotePrefix="1" applyNumberFormat="1" applyFont="1" applyBorder="1" applyAlignment="1" applyProtection="1">
      <alignment horizontal="left"/>
      <protection locked="0"/>
    </xf>
    <xf numFmtId="178" fontId="35" fillId="0" borderId="0" xfId="1" applyNumberFormat="1" applyFont="1" applyBorder="1" applyProtection="1"/>
    <xf numFmtId="178" fontId="35" fillId="0" borderId="6" xfId="0" applyNumberFormat="1" applyFont="1" applyBorder="1" applyProtection="1"/>
    <xf numFmtId="178" fontId="35" fillId="0" borderId="0" xfId="0" applyNumberFormat="1" applyFont="1" applyBorder="1" applyProtection="1"/>
    <xf numFmtId="178" fontId="35" fillId="0" borderId="0" xfId="0" applyNumberFormat="1" applyFont="1" applyProtection="1"/>
    <xf numFmtId="178" fontId="35" fillId="0" borderId="2" xfId="1" applyNumberFormat="1" applyFont="1" applyBorder="1" applyProtection="1"/>
    <xf numFmtId="0" fontId="35" fillId="0" borderId="0" xfId="0" applyFont="1" applyFill="1" applyBorder="1" applyProtection="1"/>
    <xf numFmtId="177" fontId="35" fillId="0" borderId="32" xfId="0" applyNumberFormat="1" applyFont="1" applyBorder="1" applyProtection="1"/>
    <xf numFmtId="175" fontId="30" fillId="6" borderId="19" xfId="0" applyNumberFormat="1" applyFont="1" applyFill="1" applyBorder="1" applyProtection="1">
      <protection locked="0"/>
    </xf>
    <xf numFmtId="175" fontId="30" fillId="6" borderId="12" xfId="0" applyNumberFormat="1" applyFont="1" applyFill="1" applyBorder="1" applyProtection="1">
      <protection locked="0"/>
    </xf>
    <xf numFmtId="175" fontId="3" fillId="2" borderId="11" xfId="0" applyNumberFormat="1" applyFont="1" applyFill="1" applyBorder="1" applyProtection="1"/>
    <xf numFmtId="175" fontId="3" fillId="2" borderId="11" xfId="0" applyNumberFormat="1" applyFont="1" applyFill="1" applyBorder="1"/>
    <xf numFmtId="175" fontId="30" fillId="6" borderId="13" xfId="0" applyNumberFormat="1" applyFont="1" applyFill="1" applyBorder="1" applyProtection="1">
      <protection locked="0"/>
    </xf>
    <xf numFmtId="175" fontId="3" fillId="2" borderId="12" xfId="0" applyNumberFormat="1" applyFont="1" applyFill="1" applyBorder="1" applyProtection="1"/>
    <xf numFmtId="175" fontId="3" fillId="2" borderId="12" xfId="0" applyNumberFormat="1" applyFont="1" applyFill="1" applyBorder="1"/>
    <xf numFmtId="175" fontId="30" fillId="0" borderId="12" xfId="0" applyNumberFormat="1" applyFont="1" applyFill="1" applyBorder="1" applyProtection="1">
      <protection locked="0"/>
    </xf>
    <xf numFmtId="175" fontId="19" fillId="2" borderId="12" xfId="0" applyNumberFormat="1" applyFont="1" applyFill="1" applyBorder="1"/>
    <xf numFmtId="175" fontId="3" fillId="2" borderId="12" xfId="0" applyNumberFormat="1" applyFont="1" applyFill="1" applyBorder="1" applyProtection="1">
      <protection locked="0"/>
    </xf>
    <xf numFmtId="177" fontId="35" fillId="0" borderId="6" xfId="0" applyNumberFormat="1" applyFont="1" applyBorder="1" applyProtection="1"/>
    <xf numFmtId="177" fontId="33" fillId="0" borderId="6" xfId="0" applyNumberFormat="1" applyFont="1" applyBorder="1" applyProtection="1"/>
    <xf numFmtId="177" fontId="33" fillId="0" borderId="0" xfId="0" applyNumberFormat="1" applyFont="1" applyProtection="1"/>
    <xf numFmtId="177" fontId="35" fillId="0" borderId="0" xfId="0" quotePrefix="1" applyNumberFormat="1" applyFont="1" applyAlignment="1" applyProtection="1">
      <alignment horizontal="left"/>
    </xf>
    <xf numFmtId="177" fontId="35" fillId="0" borderId="6" xfId="0" quotePrefix="1" applyNumberFormat="1" applyFont="1" applyBorder="1" applyAlignment="1" applyProtection="1">
      <alignment horizontal="left"/>
    </xf>
    <xf numFmtId="177" fontId="35" fillId="0" borderId="0" xfId="0" applyNumberFormat="1" applyFont="1" applyAlignment="1" applyProtection="1">
      <alignment horizontal="left"/>
    </xf>
    <xf numFmtId="177" fontId="35" fillId="0" borderId="6" xfId="0" applyNumberFormat="1" applyFont="1" applyBorder="1" applyAlignment="1" applyProtection="1">
      <alignment horizontal="left"/>
    </xf>
    <xf numFmtId="177" fontId="35" fillId="0" borderId="6" xfId="0" applyNumberFormat="1" applyFont="1" applyBorder="1"/>
    <xf numFmtId="1" fontId="35" fillId="0" borderId="0" xfId="0" applyNumberFormat="1" applyFont="1" applyProtection="1"/>
    <xf numFmtId="177" fontId="35" fillId="0" borderId="0" xfId="0" applyNumberFormat="1" applyFont="1" applyAlignment="1" applyProtection="1">
      <alignment horizontal="center"/>
    </xf>
    <xf numFmtId="178" fontId="35" fillId="0" borderId="17" xfId="0" applyNumberFormat="1" applyFont="1" applyBorder="1" applyProtection="1"/>
    <xf numFmtId="178" fontId="35" fillId="0" borderId="1" xfId="0" applyNumberFormat="1" applyFont="1" applyBorder="1" applyProtection="1"/>
    <xf numFmtId="178" fontId="35" fillId="0" borderId="2" xfId="0" applyNumberFormat="1" applyFont="1" applyBorder="1" applyProtection="1"/>
    <xf numFmtId="172" fontId="9" fillId="0" borderId="0" xfId="0" quotePrefix="1" applyNumberFormat="1" applyFont="1" applyFill="1" applyBorder="1" applyAlignment="1">
      <alignment horizontal="left"/>
    </xf>
    <xf numFmtId="175" fontId="19" fillId="0" borderId="0" xfId="0" quotePrefix="1" applyNumberFormat="1" applyFont="1" applyFill="1" applyBorder="1" applyAlignment="1">
      <alignment horizontal="right"/>
    </xf>
    <xf numFmtId="173" fontId="19" fillId="0" borderId="0" xfId="0" quotePrefix="1" applyNumberFormat="1" applyFont="1" applyFill="1" applyBorder="1" applyAlignment="1">
      <alignment horizontal="right"/>
    </xf>
    <xf numFmtId="172" fontId="19" fillId="0" borderId="0" xfId="0" quotePrefix="1" applyNumberFormat="1" applyFont="1" applyFill="1" applyBorder="1" applyAlignment="1">
      <alignment horizontal="left"/>
    </xf>
    <xf numFmtId="172" fontId="3" fillId="0" borderId="0" xfId="0" quotePrefix="1" applyNumberFormat="1" applyFont="1" applyFill="1" applyBorder="1" applyAlignment="1">
      <alignment horizontal="left"/>
    </xf>
    <xf numFmtId="175" fontId="3" fillId="0" borderId="0" xfId="0" quotePrefix="1" applyNumberFormat="1" applyFont="1" applyFill="1" applyBorder="1" applyAlignment="1">
      <alignment horizontal="right"/>
    </xf>
    <xf numFmtId="173" fontId="3" fillId="0" borderId="0" xfId="0" quotePrefix="1" applyNumberFormat="1" applyFont="1" applyFill="1" applyBorder="1" applyAlignment="1">
      <alignment horizontal="right"/>
    </xf>
    <xf numFmtId="166" fontId="35" fillId="0" borderId="0" xfId="1" applyFont="1" applyProtection="1"/>
    <xf numFmtId="166" fontId="39" fillId="0" borderId="0" xfId="1" applyFont="1" applyProtection="1"/>
    <xf numFmtId="177" fontId="35" fillId="0" borderId="2" xfId="0" applyNumberFormat="1" applyFont="1" applyBorder="1" applyProtection="1"/>
    <xf numFmtId="0" fontId="0" fillId="0" borderId="0" xfId="0" applyFill="1" applyBorder="1"/>
    <xf numFmtId="0" fontId="0" fillId="0" borderId="0" xfId="0" applyFill="1" applyBorder="1" applyAlignment="1">
      <alignment vertical="center"/>
    </xf>
    <xf numFmtId="0" fontId="2" fillId="0" borderId="0" xfId="0" applyFont="1" applyFill="1" applyBorder="1"/>
    <xf numFmtId="0" fontId="0" fillId="0" borderId="0" xfId="0" applyFill="1" applyBorder="1" applyAlignment="1">
      <alignment horizontal="right" vertical="center"/>
    </xf>
    <xf numFmtId="176" fontId="35" fillId="0" borderId="4" xfId="0" applyNumberFormat="1" applyFont="1" applyBorder="1" applyProtection="1"/>
    <xf numFmtId="175" fontId="19" fillId="0" borderId="9" xfId="0" applyNumberFormat="1" applyFont="1" applyFill="1" applyBorder="1"/>
    <xf numFmtId="0" fontId="33" fillId="0" borderId="33" xfId="0" applyFont="1" applyFill="1" applyBorder="1" applyAlignment="1" applyProtection="1">
      <alignment horizontal="left" vertical="center"/>
    </xf>
    <xf numFmtId="0" fontId="35" fillId="0" borderId="34" xfId="0" applyFont="1" applyFill="1" applyBorder="1" applyProtection="1"/>
    <xf numFmtId="1" fontId="5" fillId="0" borderId="35" xfId="0" applyNumberFormat="1" applyFont="1" applyBorder="1" applyAlignment="1" applyProtection="1">
      <alignment horizontal="center"/>
      <protection locked="0"/>
    </xf>
    <xf numFmtId="1" fontId="35" fillId="0" borderId="6" xfId="0" applyNumberFormat="1" applyFont="1" applyBorder="1" applyProtection="1"/>
    <xf numFmtId="166" fontId="35" fillId="0" borderId="6" xfId="1" applyFont="1" applyBorder="1" applyProtection="1"/>
    <xf numFmtId="177" fontId="35" fillId="0" borderId="1" xfId="0" applyNumberFormat="1" applyFont="1" applyBorder="1" applyProtection="1"/>
    <xf numFmtId="0" fontId="35" fillId="0" borderId="6" xfId="0" applyFont="1" applyBorder="1" applyProtection="1"/>
    <xf numFmtId="0" fontId="33" fillId="0" borderId="6" xfId="0" applyFont="1" applyBorder="1" applyProtection="1"/>
    <xf numFmtId="0" fontId="35" fillId="0" borderId="6" xfId="0" applyFont="1" applyBorder="1" applyAlignment="1" applyProtection="1">
      <alignment horizontal="center"/>
    </xf>
    <xf numFmtId="178" fontId="35" fillId="0" borderId="6" xfId="1" applyNumberFormat="1" applyFont="1" applyBorder="1" applyProtection="1"/>
    <xf numFmtId="178" fontId="35" fillId="0" borderId="1" xfId="1" applyNumberFormat="1" applyFont="1" applyBorder="1" applyProtection="1"/>
    <xf numFmtId="179" fontId="0" fillId="0" borderId="0" xfId="0" applyNumberFormat="1"/>
    <xf numFmtId="0" fontId="0" fillId="0" borderId="0" xfId="0" applyNumberFormat="1"/>
    <xf numFmtId="180" fontId="0" fillId="0" borderId="0" xfId="0" applyNumberFormat="1"/>
    <xf numFmtId="180" fontId="7" fillId="0" borderId="0" xfId="0" applyNumberFormat="1" applyFont="1"/>
    <xf numFmtId="180" fontId="7" fillId="0" borderId="0" xfId="0" quotePrefix="1" applyNumberFormat="1" applyFont="1" applyAlignment="1">
      <alignment horizontal="left"/>
    </xf>
    <xf numFmtId="0" fontId="7" fillId="0" borderId="0" xfId="0" quotePrefix="1" applyFont="1" applyAlignment="1">
      <alignment horizontal="left"/>
    </xf>
    <xf numFmtId="177" fontId="35" fillId="0" borderId="9" xfId="0" applyNumberFormat="1" applyFont="1" applyBorder="1" applyProtection="1"/>
    <xf numFmtId="177" fontId="33" fillId="0" borderId="9" xfId="0" applyNumberFormat="1" applyFont="1" applyBorder="1" applyProtection="1"/>
    <xf numFmtId="166" fontId="35" fillId="0" borderId="9" xfId="1" applyFont="1" applyBorder="1" applyProtection="1"/>
    <xf numFmtId="0" fontId="19" fillId="0" borderId="0" xfId="0" applyFont="1" applyProtection="1"/>
    <xf numFmtId="0" fontId="26" fillId="0" borderId="0" xfId="0" applyFont="1" applyAlignment="1" applyProtection="1">
      <alignment horizontal="left"/>
    </xf>
    <xf numFmtId="177" fontId="35" fillId="0" borderId="3" xfId="0" applyNumberFormat="1" applyFont="1" applyBorder="1" applyProtection="1"/>
    <xf numFmtId="175" fontId="19" fillId="0" borderId="0" xfId="0" applyNumberFormat="1" applyFont="1" applyBorder="1" applyAlignment="1">
      <alignment horizontal="centerContinuous"/>
    </xf>
    <xf numFmtId="168" fontId="15" fillId="0" borderId="0" xfId="0" applyNumberFormat="1" applyFont="1" applyBorder="1" applyAlignment="1">
      <alignment horizontal="center"/>
    </xf>
    <xf numFmtId="172" fontId="21" fillId="0" borderId="0" xfId="0" quotePrefix="1" applyNumberFormat="1" applyFont="1" applyBorder="1" applyAlignment="1">
      <alignment horizontal="left"/>
    </xf>
    <xf numFmtId="171" fontId="3" fillId="0" borderId="0" xfId="0" applyNumberFormat="1" applyFont="1" applyBorder="1"/>
    <xf numFmtId="173" fontId="22" fillId="0" borderId="0" xfId="1" applyNumberFormat="1" applyFont="1" applyBorder="1" applyAlignment="1">
      <alignment horizontal="right"/>
    </xf>
    <xf numFmtId="0" fontId="19" fillId="0" borderId="0" xfId="0" quotePrefix="1" applyFont="1" applyBorder="1" applyAlignment="1">
      <alignment horizontal="left"/>
    </xf>
    <xf numFmtId="170" fontId="22" fillId="0" borderId="0" xfId="0" applyNumberFormat="1" applyFont="1" applyBorder="1"/>
    <xf numFmtId="172" fontId="40" fillId="0" borderId="6" xfId="0" applyNumberFormat="1" applyFont="1" applyBorder="1" applyAlignment="1">
      <alignment horizontal="left"/>
    </xf>
    <xf numFmtId="0" fontId="40" fillId="0" borderId="6" xfId="0" applyFont="1" applyBorder="1"/>
    <xf numFmtId="172" fontId="40" fillId="0" borderId="6" xfId="0" quotePrefix="1" applyNumberFormat="1" applyFont="1" applyBorder="1" applyAlignment="1">
      <alignment horizontal="left"/>
    </xf>
    <xf numFmtId="0" fontId="40" fillId="0" borderId="6" xfId="0" quotePrefix="1" applyFont="1" applyBorder="1" applyAlignment="1">
      <alignment horizontal="left"/>
    </xf>
    <xf numFmtId="0" fontId="40" fillId="0" borderId="1" xfId="0" applyFont="1" applyBorder="1"/>
    <xf numFmtId="175" fontId="40" fillId="0" borderId="3" xfId="0" applyNumberFormat="1" applyFont="1" applyBorder="1"/>
    <xf numFmtId="0" fontId="40" fillId="0" borderId="1" xfId="0" quotePrefix="1" applyFont="1" applyBorder="1" applyAlignment="1">
      <alignment horizontal="left"/>
    </xf>
    <xf numFmtId="172" fontId="40" fillId="0" borderId="1" xfId="0" quotePrefix="1" applyNumberFormat="1" applyFont="1" applyBorder="1" applyAlignment="1">
      <alignment horizontal="left"/>
    </xf>
    <xf numFmtId="172" fontId="40" fillId="0" borderId="1" xfId="0" applyNumberFormat="1" applyFont="1" applyBorder="1" applyAlignment="1">
      <alignment horizontal="left"/>
    </xf>
    <xf numFmtId="172" fontId="22" fillId="0" borderId="7" xfId="0" applyNumberFormat="1" applyFont="1" applyBorder="1" applyAlignment="1">
      <alignment horizontal="left"/>
    </xf>
    <xf numFmtId="175" fontId="19" fillId="0" borderId="8" xfId="0" applyNumberFormat="1" applyFont="1" applyBorder="1" applyAlignment="1">
      <alignment horizontal="right"/>
    </xf>
    <xf numFmtId="181" fontId="35" fillId="0" borderId="0" xfId="0" applyNumberFormat="1" applyFont="1" applyBorder="1" applyAlignment="1" applyProtection="1">
      <alignment horizontal="right"/>
    </xf>
    <xf numFmtId="181" fontId="35" fillId="0" borderId="2" xfId="0" applyNumberFormat="1" applyFont="1" applyBorder="1" applyAlignment="1" applyProtection="1">
      <alignment horizontal="right"/>
    </xf>
    <xf numFmtId="175" fontId="41" fillId="0" borderId="9" xfId="0" applyNumberFormat="1" applyFont="1" applyBorder="1" applyAlignment="1">
      <alignment horizontal="centerContinuous"/>
    </xf>
    <xf numFmtId="0" fontId="42" fillId="0" borderId="0" xfId="0" applyFont="1" applyBorder="1" applyAlignment="1">
      <alignment horizontal="centerContinuous"/>
    </xf>
    <xf numFmtId="0" fontId="42" fillId="0" borderId="0" xfId="0" applyFont="1"/>
    <xf numFmtId="0" fontId="40" fillId="0" borderId="6" xfId="0" applyFont="1" applyBorder="1" applyAlignment="1">
      <alignment horizontal="left"/>
    </xf>
    <xf numFmtId="172" fontId="40" fillId="0" borderId="5" xfId="0" quotePrefix="1" applyNumberFormat="1" applyFont="1" applyBorder="1" applyAlignment="1">
      <alignment horizontal="left"/>
    </xf>
    <xf numFmtId="0" fontId="5" fillId="0" borderId="36" xfId="0" applyFont="1" applyFill="1" applyBorder="1" applyAlignment="1" applyProtection="1">
      <protection locked="0"/>
    </xf>
    <xf numFmtId="0" fontId="43" fillId="0" borderId="0" xfId="0" quotePrefix="1" applyFont="1" applyFill="1" applyAlignment="1" applyProtection="1">
      <alignment horizontal="left"/>
    </xf>
    <xf numFmtId="0" fontId="2" fillId="0" borderId="0" xfId="0" applyFont="1" applyFill="1" applyProtection="1"/>
    <xf numFmtId="0" fontId="2" fillId="0" borderId="0" xfId="0" applyFont="1" applyFill="1" applyBorder="1" applyProtection="1"/>
    <xf numFmtId="0" fontId="19" fillId="0" borderId="0" xfId="0" applyFont="1" applyFill="1" applyProtection="1"/>
    <xf numFmtId="0" fontId="7" fillId="2" borderId="1" xfId="0" applyFont="1" applyFill="1" applyBorder="1" applyAlignment="1" applyProtection="1">
      <alignment horizontal="center"/>
    </xf>
    <xf numFmtId="0" fontId="25" fillId="0" borderId="0" xfId="0" applyFont="1" applyProtection="1"/>
    <xf numFmtId="0" fontId="8" fillId="0" borderId="0" xfId="0" applyFont="1" applyAlignment="1" applyProtection="1">
      <alignment horizontal="right"/>
    </xf>
    <xf numFmtId="0" fontId="0" fillId="0" borderId="0" xfId="0" quotePrefix="1" applyAlignment="1" applyProtection="1">
      <alignment horizontal="left"/>
    </xf>
    <xf numFmtId="0" fontId="12" fillId="0" borderId="0" xfId="0" quotePrefix="1" applyFont="1" applyAlignment="1" applyProtection="1">
      <alignment horizontal="right"/>
    </xf>
    <xf numFmtId="0" fontId="10" fillId="0" borderId="0" xfId="0" applyFont="1" applyProtection="1"/>
    <xf numFmtId="168" fontId="7" fillId="0" borderId="37" xfId="0" applyNumberFormat="1" applyFont="1" applyBorder="1" applyProtection="1"/>
    <xf numFmtId="168" fontId="7" fillId="0" borderId="38" xfId="0" applyNumberFormat="1" applyFont="1" applyBorder="1" applyProtection="1"/>
    <xf numFmtId="168" fontId="7" fillId="0" borderId="39" xfId="0" applyNumberFormat="1" applyFont="1" applyBorder="1" applyProtection="1"/>
    <xf numFmtId="0" fontId="10" fillId="0" borderId="0" xfId="0" applyFont="1" applyAlignment="1" applyProtection="1">
      <alignment horizontal="right"/>
    </xf>
    <xf numFmtId="0" fontId="11" fillId="0" borderId="0" xfId="0" applyFont="1" applyProtection="1"/>
    <xf numFmtId="168" fontId="10" fillId="0" borderId="40" xfId="0" applyNumberFormat="1" applyFont="1" applyBorder="1" applyProtection="1"/>
    <xf numFmtId="168" fontId="10" fillId="0" borderId="41" xfId="0" applyNumberFormat="1" applyFont="1" applyBorder="1" applyProtection="1"/>
    <xf numFmtId="168" fontId="10" fillId="0" borderId="42" xfId="0" applyNumberFormat="1" applyFont="1" applyBorder="1" applyProtection="1"/>
    <xf numFmtId="168" fontId="12" fillId="0" borderId="41" xfId="0" applyNumberFormat="1" applyFont="1" applyBorder="1" applyProtection="1"/>
    <xf numFmtId="168" fontId="12" fillId="0" borderId="42" xfId="0" applyNumberFormat="1" applyFont="1" applyBorder="1" applyProtection="1"/>
    <xf numFmtId="0" fontId="12" fillId="0" borderId="0" xfId="0" applyFont="1" applyBorder="1" applyProtection="1"/>
    <xf numFmtId="0" fontId="12" fillId="0" borderId="0" xfId="0" quotePrefix="1" applyFont="1" applyFill="1" applyBorder="1" applyAlignment="1" applyProtection="1">
      <alignment horizontal="right"/>
    </xf>
    <xf numFmtId="166" fontId="5" fillId="0" borderId="0" xfId="1" applyFont="1" applyFill="1" applyBorder="1" applyAlignment="1" applyProtection="1">
      <alignment horizontal="left"/>
    </xf>
    <xf numFmtId="0" fontId="12" fillId="0" borderId="0" xfId="0" quotePrefix="1" applyFont="1" applyBorder="1" applyAlignment="1" applyProtection="1">
      <alignment horizontal="right"/>
    </xf>
    <xf numFmtId="0" fontId="5" fillId="0" borderId="11" xfId="0" applyFont="1" applyBorder="1" applyAlignment="1" applyProtection="1">
      <alignment horizontal="right"/>
    </xf>
    <xf numFmtId="168" fontId="10" fillId="0" borderId="43" xfId="0" applyNumberFormat="1" applyFont="1" applyBorder="1" applyProtection="1"/>
    <xf numFmtId="168" fontId="10" fillId="0" borderId="44" xfId="0" applyNumberFormat="1" applyFont="1" applyBorder="1" applyProtection="1"/>
    <xf numFmtId="168" fontId="10" fillId="0" borderId="45" xfId="0" applyNumberFormat="1" applyFont="1" applyBorder="1" applyProtection="1"/>
    <xf numFmtId="0" fontId="0" fillId="0" borderId="0" xfId="0" applyFont="1" applyFill="1" applyBorder="1" applyAlignment="1" applyProtection="1">
      <alignment horizontal="center"/>
    </xf>
    <xf numFmtId="0" fontId="5" fillId="0" borderId="0" xfId="0" applyFont="1" applyFill="1" applyBorder="1" applyAlignment="1" applyProtection="1">
      <protection locked="0"/>
    </xf>
    <xf numFmtId="0" fontId="5" fillId="0" borderId="45" xfId="0" applyFont="1" applyFill="1" applyBorder="1" applyAlignment="1" applyProtection="1">
      <protection locked="0"/>
    </xf>
    <xf numFmtId="175" fontId="40" fillId="0" borderId="9" xfId="0" applyNumberFormat="1" applyFont="1" applyBorder="1"/>
    <xf numFmtId="172" fontId="3" fillId="0" borderId="6" xfId="0" applyNumberFormat="1" applyFont="1" applyBorder="1" applyAlignment="1">
      <alignment horizontal="left"/>
    </xf>
    <xf numFmtId="172" fontId="3" fillId="0" borderId="1" xfId="0" applyNumberFormat="1" applyFont="1" applyBorder="1" applyAlignment="1">
      <alignment horizontal="left"/>
    </xf>
    <xf numFmtId="164" fontId="7" fillId="0" borderId="0" xfId="0" applyNumberFormat="1" applyFont="1"/>
    <xf numFmtId="175" fontId="19" fillId="0" borderId="8" xfId="0" quotePrefix="1" applyNumberFormat="1" applyFont="1" applyBorder="1" applyAlignment="1">
      <alignment horizontal="left"/>
    </xf>
    <xf numFmtId="182" fontId="7" fillId="0" borderId="0" xfId="0" quotePrefix="1" applyNumberFormat="1" applyFont="1" applyFill="1" applyAlignment="1">
      <alignment horizontal="center" vertical="center"/>
    </xf>
    <xf numFmtId="168" fontId="2" fillId="0" borderId="0" xfId="0" applyNumberFormat="1" applyFont="1" applyProtection="1"/>
    <xf numFmtId="168" fontId="7" fillId="0" borderId="0" xfId="0" applyNumberFormat="1" applyFont="1" applyProtection="1"/>
    <xf numFmtId="168" fontId="34" fillId="0" borderId="0" xfId="0" applyNumberFormat="1" applyFont="1" applyBorder="1" applyAlignment="1" applyProtection="1">
      <alignment horizontal="center"/>
      <protection locked="0"/>
    </xf>
    <xf numFmtId="168" fontId="5" fillId="0" borderId="0" xfId="0" applyNumberFormat="1" applyFont="1" applyBorder="1" applyAlignment="1" applyProtection="1">
      <alignment horizontal="center"/>
      <protection locked="0"/>
    </xf>
    <xf numFmtId="168" fontId="2" fillId="0" borderId="0" xfId="0" applyNumberFormat="1" applyFont="1" applyBorder="1" applyProtection="1"/>
    <xf numFmtId="168" fontId="34" fillId="0" borderId="35" xfId="0" applyNumberFormat="1" applyFont="1" applyBorder="1" applyAlignment="1" applyProtection="1">
      <alignment horizontal="center"/>
      <protection locked="0"/>
    </xf>
    <xf numFmtId="175" fontId="3" fillId="0" borderId="10" xfId="0" applyNumberFormat="1" applyFont="1" applyBorder="1"/>
    <xf numFmtId="168" fontId="7" fillId="0" borderId="0" xfId="0" applyNumberFormat="1" applyFont="1"/>
    <xf numFmtId="168" fontId="0" fillId="0" borderId="0" xfId="0" applyNumberFormat="1"/>
    <xf numFmtId="168" fontId="33" fillId="5" borderId="11" xfId="0" applyNumberFormat="1" applyFont="1" applyFill="1" applyBorder="1" applyAlignment="1" applyProtection="1">
      <alignment horizontal="center"/>
    </xf>
    <xf numFmtId="168" fontId="7" fillId="0" borderId="17" xfId="0" applyNumberFormat="1" applyFont="1" applyBorder="1" applyProtection="1"/>
    <xf numFmtId="0" fontId="34" fillId="6" borderId="28" xfId="0" applyFont="1" applyFill="1" applyBorder="1" applyAlignment="1" applyProtection="1">
      <alignment horizontal="left"/>
      <protection locked="0"/>
    </xf>
    <xf numFmtId="49" fontId="34" fillId="6" borderId="17" xfId="0" applyNumberFormat="1" applyFont="1" applyFill="1" applyBorder="1" applyAlignment="1" applyProtection="1">
      <alignment horizontal="left"/>
      <protection locked="0"/>
    </xf>
    <xf numFmtId="175" fontId="7" fillId="0" borderId="0" xfId="0" applyNumberFormat="1" applyFont="1"/>
    <xf numFmtId="175" fontId="3" fillId="0" borderId="9" xfId="0" applyNumberFormat="1" applyFont="1" applyBorder="1"/>
    <xf numFmtId="168" fontId="12" fillId="0" borderId="0" xfId="0" applyNumberFormat="1" applyFont="1" applyBorder="1" applyProtection="1"/>
    <xf numFmtId="0" fontId="7" fillId="0" borderId="0" xfId="0" applyNumberFormat="1" applyFont="1" applyProtection="1"/>
    <xf numFmtId="0" fontId="45" fillId="3" borderId="0" xfId="0" applyFont="1" applyFill="1" applyAlignment="1">
      <alignment horizontal="center"/>
    </xf>
    <xf numFmtId="3" fontId="5" fillId="0" borderId="11" xfId="0" applyNumberFormat="1" applyFont="1" applyBorder="1" applyAlignment="1" applyProtection="1">
      <alignment horizontal="center"/>
      <protection locked="0"/>
    </xf>
    <xf numFmtId="0" fontId="45" fillId="3" borderId="0" xfId="0" quotePrefix="1" applyFont="1" applyFill="1" applyAlignment="1">
      <alignment horizontal="left"/>
    </xf>
    <xf numFmtId="0" fontId="7" fillId="2" borderId="11" xfId="0" applyFont="1" applyFill="1" applyBorder="1" applyAlignment="1" applyProtection="1">
      <alignment horizontal="center"/>
    </xf>
    <xf numFmtId="168" fontId="26" fillId="0" borderId="0" xfId="0" applyNumberFormat="1" applyFont="1" applyAlignment="1" applyProtection="1">
      <alignment horizontal="left"/>
    </xf>
    <xf numFmtId="0" fontId="0" fillId="7" borderId="21" xfId="0" applyFont="1" applyFill="1" applyBorder="1" applyAlignment="1" applyProtection="1">
      <alignment horizontal="center"/>
    </xf>
    <xf numFmtId="0" fontId="0" fillId="7" borderId="21" xfId="0" applyFont="1" applyFill="1" applyBorder="1" applyProtection="1"/>
    <xf numFmtId="0" fontId="0" fillId="7" borderId="21" xfId="0" applyFont="1" applyFill="1" applyBorder="1" applyAlignment="1" applyProtection="1">
      <alignment horizontal="left"/>
    </xf>
    <xf numFmtId="0" fontId="0" fillId="7" borderId="21" xfId="0" quotePrefix="1" applyFill="1" applyBorder="1" applyAlignment="1" applyProtection="1">
      <alignment horizontal="left"/>
    </xf>
    <xf numFmtId="0" fontId="0" fillId="7" borderId="21" xfId="0" applyFill="1" applyBorder="1" applyProtection="1"/>
    <xf numFmtId="0" fontId="0" fillId="7" borderId="21" xfId="0" quotePrefix="1" applyFont="1" applyFill="1" applyBorder="1" applyAlignment="1" applyProtection="1">
      <alignment horizontal="left"/>
    </xf>
    <xf numFmtId="0" fontId="0" fillId="7" borderId="25" xfId="0" applyFont="1" applyFill="1" applyBorder="1" applyAlignment="1" applyProtection="1">
      <alignment horizontal="center"/>
    </xf>
    <xf numFmtId="0" fontId="0" fillId="7" borderId="4" xfId="0" applyFont="1" applyFill="1" applyBorder="1" applyAlignment="1" applyProtection="1">
      <alignment horizontal="center"/>
    </xf>
    <xf numFmtId="0" fontId="0" fillId="7" borderId="43" xfId="0" applyFont="1" applyFill="1" applyBorder="1" applyAlignment="1" applyProtection="1">
      <alignment horizontal="center"/>
    </xf>
    <xf numFmtId="0" fontId="0" fillId="7" borderId="35" xfId="0" applyFont="1" applyFill="1" applyBorder="1" applyProtection="1"/>
    <xf numFmtId="0" fontId="0" fillId="7" borderId="35" xfId="0" applyFont="1" applyFill="1" applyBorder="1" applyAlignment="1" applyProtection="1">
      <alignment horizontal="center"/>
    </xf>
    <xf numFmtId="0" fontId="53" fillId="8" borderId="0" xfId="0" applyFont="1" applyFill="1" applyProtection="1"/>
    <xf numFmtId="0" fontId="54" fillId="8" borderId="0" xfId="0" applyFont="1" applyFill="1" applyProtection="1"/>
    <xf numFmtId="0" fontId="55" fillId="0" borderId="0" xfId="0" applyFont="1" applyProtection="1"/>
    <xf numFmtId="0" fontId="54" fillId="0" borderId="0" xfId="0" applyFont="1" applyProtection="1"/>
    <xf numFmtId="0" fontId="53" fillId="0" borderId="0" xfId="0" applyFont="1" applyFill="1" applyProtection="1"/>
    <xf numFmtId="0" fontId="54" fillId="0" borderId="0" xfId="0" applyFont="1" applyFill="1" applyProtection="1"/>
    <xf numFmtId="0" fontId="56" fillId="0" borderId="0" xfId="0" applyFont="1" applyAlignment="1" applyProtection="1">
      <alignment vertical="center"/>
    </xf>
    <xf numFmtId="0" fontId="55" fillId="0" borderId="0" xfId="0" applyFont="1" applyAlignment="1" applyProtection="1">
      <alignment horizontal="right"/>
    </xf>
    <xf numFmtId="0" fontId="17" fillId="0" borderId="0" xfId="0" quotePrefix="1" applyFont="1" applyFill="1" applyBorder="1" applyAlignment="1">
      <alignment horizontal="left" vertical="top"/>
    </xf>
    <xf numFmtId="0" fontId="7" fillId="0" borderId="0" xfId="0" quotePrefix="1" applyFont="1" applyFill="1" applyBorder="1" applyAlignment="1">
      <alignment horizontal="left"/>
    </xf>
    <xf numFmtId="0" fontId="0" fillId="0" borderId="0" xfId="0" applyFill="1" applyBorder="1" applyProtection="1">
      <protection locked="0"/>
    </xf>
    <xf numFmtId="0" fontId="0" fillId="0" borderId="0" xfId="0" applyFill="1" applyBorder="1" applyAlignment="1">
      <alignment horizontal="right"/>
    </xf>
    <xf numFmtId="0" fontId="19" fillId="0" borderId="0" xfId="0" applyFont="1" applyFill="1" applyBorder="1"/>
    <xf numFmtId="0" fontId="7" fillId="0" borderId="0" xfId="0" applyFont="1" applyFill="1" applyBorder="1" applyAlignment="1">
      <alignment vertical="center"/>
    </xf>
    <xf numFmtId="0" fontId="13" fillId="0" borderId="0" xfId="0" applyFont="1" applyFill="1" applyBorder="1" applyAlignment="1">
      <alignment horizontal="right"/>
    </xf>
    <xf numFmtId="1" fontId="13" fillId="0" borderId="0" xfId="0" applyNumberFormat="1" applyFont="1" applyFill="1" applyBorder="1" applyAlignment="1">
      <alignment horizontal="left"/>
    </xf>
    <xf numFmtId="0" fontId="0" fillId="0" borderId="0" xfId="0" applyFill="1" applyBorder="1" applyAlignment="1">
      <alignment horizontal="left"/>
    </xf>
    <xf numFmtId="0" fontId="0" fillId="0" borderId="0" xfId="0" quotePrefix="1" applyFont="1" applyFill="1" applyBorder="1" applyAlignment="1">
      <alignment horizontal="left"/>
    </xf>
    <xf numFmtId="0" fontId="0" fillId="0" borderId="11" xfId="0" applyFill="1" applyBorder="1"/>
    <xf numFmtId="0" fontId="0" fillId="0" borderId="0" xfId="0" applyFill="1" applyBorder="1" applyAlignment="1">
      <alignment horizontal="center"/>
    </xf>
    <xf numFmtId="0" fontId="0" fillId="0" borderId="0" xfId="0" applyFill="1" applyBorder="1" applyAlignment="1"/>
    <xf numFmtId="0" fontId="3" fillId="0" borderId="0" xfId="0" quotePrefix="1" applyFont="1" applyFill="1" applyBorder="1" applyAlignment="1">
      <alignment horizontal="left" vertical="center"/>
    </xf>
    <xf numFmtId="0" fontId="3" fillId="0" borderId="0" xfId="0" quotePrefix="1" applyFont="1" applyFill="1" applyBorder="1" applyAlignment="1">
      <alignment horizontal="left"/>
    </xf>
    <xf numFmtId="0" fontId="0" fillId="0" borderId="0" xfId="0" applyFont="1" applyFill="1" applyBorder="1"/>
    <xf numFmtId="0" fontId="0" fillId="0" borderId="0" xfId="0" applyFill="1" applyAlignment="1">
      <alignment horizontal="center"/>
    </xf>
    <xf numFmtId="182" fontId="0" fillId="0" borderId="11" xfId="0" applyNumberFormat="1" applyFill="1" applyBorder="1" applyAlignment="1">
      <alignment horizontal="right" vertical="center"/>
    </xf>
    <xf numFmtId="0" fontId="0" fillId="3" borderId="0" xfId="0" applyFill="1" applyAlignment="1">
      <alignment horizontal="center"/>
    </xf>
    <xf numFmtId="0" fontId="0" fillId="0" borderId="0" xfId="0" applyFill="1" applyBorder="1" applyAlignment="1">
      <alignment horizontal="center" vertical="center"/>
    </xf>
    <xf numFmtId="0" fontId="0" fillId="0" borderId="0" xfId="0" applyAlignment="1">
      <alignment horizontal="center"/>
    </xf>
    <xf numFmtId="182" fontId="0" fillId="0" borderId="11" xfId="0" applyNumberFormat="1" applyBorder="1" applyAlignment="1">
      <alignment vertical="center"/>
    </xf>
    <xf numFmtId="182" fontId="0" fillId="0" borderId="11" xfId="0" applyNumberFormat="1" applyFill="1" applyBorder="1" applyAlignment="1">
      <alignment vertical="center"/>
    </xf>
    <xf numFmtId="182" fontId="0" fillId="0" borderId="0" xfId="0" applyNumberFormat="1" applyFill="1" applyBorder="1" applyAlignment="1">
      <alignment vertical="center"/>
    </xf>
    <xf numFmtId="0" fontId="3" fillId="0" borderId="0" xfId="0" applyFont="1" applyFill="1" applyBorder="1" applyAlignment="1">
      <alignment horizontal="left" vertical="top"/>
    </xf>
    <xf numFmtId="0" fontId="0" fillId="0" borderId="0" xfId="0" applyFill="1" applyBorder="1" applyAlignment="1">
      <alignment vertical="top"/>
    </xf>
    <xf numFmtId="0" fontId="7" fillId="0" borderId="0" xfId="0" applyFont="1" applyFill="1" applyAlignment="1">
      <alignment vertical="top"/>
    </xf>
    <xf numFmtId="0" fontId="0" fillId="0" borderId="0" xfId="0" applyFill="1" applyBorder="1" applyAlignment="1">
      <alignment horizontal="center" vertical="top"/>
    </xf>
    <xf numFmtId="0" fontId="27" fillId="0" borderId="0" xfId="0" applyFont="1" applyFill="1" applyBorder="1" applyAlignment="1">
      <alignment horizontal="right" vertical="top"/>
    </xf>
    <xf numFmtId="0" fontId="0" fillId="0" borderId="0" xfId="0" applyFill="1" applyAlignment="1">
      <alignment vertical="top"/>
    </xf>
    <xf numFmtId="0" fontId="3" fillId="0" borderId="0" xfId="0" applyFont="1" applyFill="1" applyBorder="1" applyAlignment="1">
      <alignment vertical="top"/>
    </xf>
    <xf numFmtId="0" fontId="0" fillId="0" borderId="0" xfId="0" applyFill="1" applyBorder="1" applyAlignment="1">
      <alignment horizontal="right" vertical="top"/>
    </xf>
    <xf numFmtId="0" fontId="0" fillId="0" borderId="0" xfId="0" applyFill="1" applyBorder="1" applyAlignment="1">
      <alignment horizontal="left" vertical="top"/>
    </xf>
    <xf numFmtId="0" fontId="0" fillId="0" borderId="0" xfId="0" applyFill="1" applyBorder="1" applyAlignment="1" applyProtection="1">
      <alignment horizontal="left"/>
      <protection locked="0"/>
    </xf>
    <xf numFmtId="0" fontId="5" fillId="6" borderId="15" xfId="0" applyFont="1" applyFill="1" applyBorder="1" applyAlignment="1" applyProtection="1">
      <alignment horizontal="left"/>
      <protection locked="0"/>
    </xf>
    <xf numFmtId="168" fontId="52" fillId="3" borderId="46" xfId="0" applyNumberFormat="1" applyFont="1" applyFill="1" applyBorder="1" applyAlignment="1" applyProtection="1">
      <alignment horizontal="left" vertical="top"/>
    </xf>
    <xf numFmtId="168" fontId="15" fillId="0" borderId="0" xfId="0" applyNumberFormat="1" applyFont="1" applyBorder="1" applyAlignment="1">
      <alignment horizontal="center"/>
    </xf>
    <xf numFmtId="0" fontId="19" fillId="0" borderId="0" xfId="0" applyFont="1" applyFill="1" applyAlignment="1">
      <alignment horizontal="right"/>
    </xf>
    <xf numFmtId="0" fontId="19" fillId="0" borderId="5" xfId="0" applyFont="1" applyFill="1" applyBorder="1" applyAlignment="1">
      <alignment horizontal="left" vertical="top"/>
    </xf>
    <xf numFmtId="0" fontId="19" fillId="0" borderId="26" xfId="0" applyFont="1" applyFill="1" applyBorder="1" applyAlignment="1">
      <alignment horizontal="left" vertical="top"/>
    </xf>
    <xf numFmtId="0" fontId="19" fillId="0" borderId="10" xfId="0" applyFont="1" applyFill="1" applyBorder="1" applyAlignment="1">
      <alignment horizontal="left" vertical="top"/>
    </xf>
    <xf numFmtId="0" fontId="19" fillId="0" borderId="6"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7" xfId="0" applyFont="1" applyFill="1" applyBorder="1" applyAlignment="1">
      <alignment horizontal="left" vertical="top"/>
    </xf>
    <xf numFmtId="0" fontId="19" fillId="0" borderId="17" xfId="0" applyFont="1" applyFill="1" applyBorder="1" applyAlignment="1">
      <alignment horizontal="left" vertical="top"/>
    </xf>
    <xf numFmtId="0" fontId="19" fillId="0" borderId="8" xfId="0" applyFont="1" applyFill="1" applyBorder="1" applyAlignment="1">
      <alignment horizontal="left" vertical="top"/>
    </xf>
    <xf numFmtId="0" fontId="0" fillId="0" borderId="1" xfId="0" applyFill="1" applyBorder="1" applyAlignment="1">
      <alignment horizontal="left"/>
    </xf>
    <xf numFmtId="0" fontId="0" fillId="0" borderId="3" xfId="0" applyFill="1" applyBorder="1" applyAlignment="1">
      <alignment horizontal="left"/>
    </xf>
    <xf numFmtId="0" fontId="0" fillId="0" borderId="2" xfId="0" applyFill="1" applyBorder="1" applyAlignment="1">
      <alignment horizontal="left"/>
    </xf>
    <xf numFmtId="0" fontId="37" fillId="0" borderId="15" xfId="0" applyFont="1" applyFill="1" applyBorder="1" applyAlignment="1" applyProtection="1">
      <alignment horizontal="center"/>
      <protection locked="0"/>
    </xf>
  </cellXfs>
  <cellStyles count="32">
    <cellStyle name="Benyttet hyperkobling" xfId="3" builtinId="9" hidden="1"/>
    <cellStyle name="Benyttet hyperkobling" xfId="5" builtinId="9" hidden="1"/>
    <cellStyle name="Benyttet hyperkobling" xfId="7" builtinId="9" hidden="1"/>
    <cellStyle name="Benyttet hyperkobling" xfId="9" builtinId="9" hidden="1"/>
    <cellStyle name="Benyttet hyperkobling" xfId="11" builtinId="9" hidden="1"/>
    <cellStyle name="Benyttet hyperkobling" xfId="13" builtinId="9" hidden="1"/>
    <cellStyle name="Benyttet hyperkobling" xfId="15" builtinId="9" hidden="1"/>
    <cellStyle name="Benyttet hyperkobling" xfId="17" builtinId="9" hidden="1"/>
    <cellStyle name="Benyttet hyperkobling" xfId="19" builtinId="9" hidden="1"/>
    <cellStyle name="Benyttet hyperkobling" xfId="21" builtinId="9" hidden="1"/>
    <cellStyle name="Benyttet hyperkobling" xfId="23" builtinId="9" hidden="1"/>
    <cellStyle name="Benyttet hyperkobling" xfId="25" builtinId="9" hidden="1"/>
    <cellStyle name="Benyttet hyperkobling" xfId="27" builtinId="9" hidden="1"/>
    <cellStyle name="Benyttet hyperkobling" xfId="29" builtinId="9" hidden="1"/>
    <cellStyle name="Benyttet hyperkobling" xfId="31" builtinId="9" hidden="1"/>
    <cellStyle name="Hyperkobling" xfId="2" builtinId="8" hidden="1"/>
    <cellStyle name="Hyperkobling" xfId="4" builtinId="8" hidden="1"/>
    <cellStyle name="Hyperkobling" xfId="6" builtinId="8" hidden="1"/>
    <cellStyle name="Hyperkobling" xfId="8" builtinId="8" hidden="1"/>
    <cellStyle name="Hyperkobling" xfId="10" builtinId="8" hidden="1"/>
    <cellStyle name="Hyperkobling" xfId="12" builtinId="8" hidden="1"/>
    <cellStyle name="Hyperkobling" xfId="14" builtinId="8" hidden="1"/>
    <cellStyle name="Hyperkobling" xfId="16" builtinId="8" hidden="1"/>
    <cellStyle name="Hyperkobling" xfId="18" builtinId="8" hidden="1"/>
    <cellStyle name="Hyperkobling" xfId="20" builtinId="8" hidden="1"/>
    <cellStyle name="Hyperkobling" xfId="22" builtinId="8" hidden="1"/>
    <cellStyle name="Hyperkobling" xfId="24" builtinId="8" hidden="1"/>
    <cellStyle name="Hyperkobling" xfId="26" builtinId="8" hidden="1"/>
    <cellStyle name="Hyperkobling" xfId="28" builtinId="8" hidden="1"/>
    <cellStyle name="Hyperkobling" xfId="30" builtinId="8" hidden="1"/>
    <cellStyle name="Normal" xfId="0" builtinId="0"/>
    <cellStyle name="Prosent" xfId="1" builtinId="5"/>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Drop" dropLines="70" dropStyle="combo" dx="16" fmlaRange="Kontoplan!$E$4:$E$118" noThreeD="1" sel="0" val="0"/>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5.xml><?xml version="1.0" encoding="utf-8"?>
<formControlPr xmlns="http://schemas.microsoft.com/office/spreadsheetml/2009/9/main" objectType="Drop" dropLines="115" dropStyle="combo" dx="16" fmlaRange="[0]!tall" noThreeD="1" sel="0" val="0"/>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304800</xdr:colOff>
          <xdr:row>0</xdr:row>
          <xdr:rowOff>279400</xdr:rowOff>
        </xdr:from>
        <xdr:to>
          <xdr:col>2</xdr:col>
          <xdr:colOff>685800</xdr:colOff>
          <xdr:row>0</xdr:row>
          <xdr:rowOff>546100</xdr:rowOff>
        </xdr:to>
        <xdr:sp macro="" textlink="">
          <xdr:nvSpPr>
            <xdr:cNvPr id="1040" name="Button 16"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b-NO" sz="900" b="1" i="0" u="none" strike="noStrike" baseline="0">
                  <a:solidFill>
                    <a:srgbClr val="000000"/>
                  </a:solidFill>
                  <a:latin typeface="Arial"/>
                  <a:cs typeface="Arial"/>
                </a:rPr>
                <a:t>Kontoplan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1143000</xdr:colOff>
          <xdr:row>0</xdr:row>
          <xdr:rowOff>304800</xdr:rowOff>
        </xdr:from>
        <xdr:to>
          <xdr:col>6</xdr:col>
          <xdr:colOff>279400</xdr:colOff>
          <xdr:row>0</xdr:row>
          <xdr:rowOff>546100</xdr:rowOff>
        </xdr:to>
        <xdr:sp macro="" textlink="">
          <xdr:nvSpPr>
            <xdr:cNvPr id="1041" name="Button 17"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b-NO" sz="9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393700</xdr:colOff>
          <xdr:row>0</xdr:row>
          <xdr:rowOff>304800</xdr:rowOff>
        </xdr:from>
        <xdr:to>
          <xdr:col>4</xdr:col>
          <xdr:colOff>1117600</xdr:colOff>
          <xdr:row>0</xdr:row>
          <xdr:rowOff>546100</xdr:rowOff>
        </xdr:to>
        <xdr:sp macro="" textlink="">
          <xdr:nvSpPr>
            <xdr:cNvPr id="1046" name="Button 22"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b-NO" sz="9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38100</xdr:colOff>
          <xdr:row>2</xdr:row>
          <xdr:rowOff>12700</xdr:rowOff>
        </xdr:from>
        <xdr:to>
          <xdr:col>5</xdr:col>
          <xdr:colOff>152400</xdr:colOff>
          <xdr:row>3</xdr:row>
          <xdr:rowOff>0</xdr:rowOff>
        </xdr:to>
        <xdr:sp macro="" textlink="">
          <xdr:nvSpPr>
            <xdr:cNvPr id="1053" name="Drop Down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0</xdr:row>
          <xdr:rowOff>279400</xdr:rowOff>
        </xdr:from>
        <xdr:to>
          <xdr:col>10</xdr:col>
          <xdr:colOff>495300</xdr:colOff>
          <xdr:row>0</xdr:row>
          <xdr:rowOff>533400</xdr:rowOff>
        </xdr:to>
        <xdr:sp macro="" textlink="">
          <xdr:nvSpPr>
            <xdr:cNvPr id="1061" name="Drop Dow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0</xdr:row>
          <xdr:rowOff>279400</xdr:rowOff>
        </xdr:from>
        <xdr:to>
          <xdr:col>1</xdr:col>
          <xdr:colOff>304800</xdr:colOff>
          <xdr:row>0</xdr:row>
          <xdr:rowOff>546100</xdr:rowOff>
        </xdr:to>
        <xdr:sp macro="" textlink="">
          <xdr:nvSpPr>
            <xdr:cNvPr id="1062" name="Button 38"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b-NO" sz="900" b="1" i="0" u="none" strike="noStrike" baseline="0">
                  <a:solidFill>
                    <a:srgbClr val="000000"/>
                  </a:solidFill>
                  <a:latin typeface="Arial"/>
                  <a:cs typeface="Arial"/>
                </a:rPr>
                <a:t>Kontobok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1384300</xdr:colOff>
          <xdr:row>0</xdr:row>
          <xdr:rowOff>76200</xdr:rowOff>
        </xdr:from>
        <xdr:to>
          <xdr:col>6</xdr:col>
          <xdr:colOff>279400</xdr:colOff>
          <xdr:row>0</xdr:row>
          <xdr:rowOff>279400</xdr:rowOff>
        </xdr:to>
        <xdr:sp macro="" textlink="">
          <xdr:nvSpPr>
            <xdr:cNvPr id="1064" name="Butto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b-NO" sz="900" b="1" i="0" u="none" strike="noStrike" baseline="0">
                  <a:solidFill>
                    <a:srgbClr val="000000"/>
                  </a:solidFill>
                  <a:latin typeface="Arial"/>
                  <a:cs typeface="Arial"/>
                </a:rPr>
                <a:t>Budsjett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685800</xdr:colOff>
          <xdr:row>0</xdr:row>
          <xdr:rowOff>279400</xdr:rowOff>
        </xdr:from>
        <xdr:to>
          <xdr:col>3</xdr:col>
          <xdr:colOff>190500</xdr:colOff>
          <xdr:row>0</xdr:row>
          <xdr:rowOff>546100</xdr:rowOff>
        </xdr:to>
        <xdr:sp macro="" textlink="">
          <xdr:nvSpPr>
            <xdr:cNvPr id="1065" name="Button 41"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b-NO" sz="900" b="1" i="0" u="none" strike="noStrike" baseline="0">
                  <a:solidFill>
                    <a:srgbClr val="000000"/>
                  </a:solidFill>
                  <a:latin typeface="Arial"/>
                  <a:cs typeface="Arial"/>
                </a:rPr>
                <a:t>Omsetningsoppgave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190500</xdr:colOff>
          <xdr:row>0</xdr:row>
          <xdr:rowOff>279400</xdr:rowOff>
        </xdr:from>
        <xdr:to>
          <xdr:col>4</xdr:col>
          <xdr:colOff>381000</xdr:colOff>
          <xdr:row>0</xdr:row>
          <xdr:rowOff>546100</xdr:rowOff>
        </xdr:to>
        <xdr:sp macro="" textlink="">
          <xdr:nvSpPr>
            <xdr:cNvPr id="1066" name="Button 42"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b-NO" sz="9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0</xdr:row>
          <xdr:rowOff>76200</xdr:rowOff>
        </xdr:from>
        <xdr:to>
          <xdr:col>2</xdr:col>
          <xdr:colOff>419100</xdr:colOff>
          <xdr:row>0</xdr:row>
          <xdr:rowOff>279400</xdr:rowOff>
        </xdr:to>
        <xdr:sp macro="" textlink="">
          <xdr:nvSpPr>
            <xdr:cNvPr id="1110" name="Button 86" hidden="1">
              <a:extLst>
                <a:ext uri="{63B3BB69-23CF-44E3-9099-C40C66FF867C}">
                  <a14:compatExt spid="_x0000_s1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b-NO" sz="900" b="1" i="0" u="none" strike="noStrike" baseline="0">
                  <a:solidFill>
                    <a:srgbClr val="000000"/>
                  </a:solidFill>
                  <a:latin typeface="Arial"/>
                  <a:cs typeface="Arial"/>
                </a:rPr>
                <a:t>Kontospesifikasjon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1765300</xdr:colOff>
          <xdr:row>0</xdr:row>
          <xdr:rowOff>76200</xdr:rowOff>
        </xdr:from>
        <xdr:to>
          <xdr:col>4</xdr:col>
          <xdr:colOff>1384300</xdr:colOff>
          <xdr:row>0</xdr:row>
          <xdr:rowOff>279400</xdr:rowOff>
        </xdr:to>
        <xdr:sp macro="" textlink="">
          <xdr:nvSpPr>
            <xdr:cNvPr id="1111" name="Button 87" hidden="1">
              <a:extLst>
                <a:ext uri="{63B3BB69-23CF-44E3-9099-C40C66FF867C}">
                  <a14:compatExt spid="_x0000_s1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b-NO" sz="900" b="1" i="0" u="none" strike="noStrike" baseline="0">
                  <a:solidFill>
                    <a:srgbClr val="000000"/>
                  </a:solidFill>
                  <a:latin typeface="Arial"/>
                  <a:cs typeface="Arial"/>
                </a:rPr>
                <a:t>Spesifisert balanse og resultat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431800</xdr:colOff>
          <xdr:row>0</xdr:row>
          <xdr:rowOff>76200</xdr:rowOff>
        </xdr:from>
        <xdr:to>
          <xdr:col>2</xdr:col>
          <xdr:colOff>1765300</xdr:colOff>
          <xdr:row>0</xdr:row>
          <xdr:rowOff>279400</xdr:rowOff>
        </xdr:to>
        <xdr:sp macro="" textlink="">
          <xdr:nvSpPr>
            <xdr:cNvPr id="1059" name="Button 35"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b-NO" sz="900" b="1" i="0" u="none" strike="noStrike" baseline="0">
                  <a:solidFill>
                    <a:srgbClr val="000000"/>
                  </a:solidFill>
                  <a:latin typeface="Arial"/>
                  <a:cs typeface="Arial"/>
                </a:rPr>
                <a:t>Balanse og resultat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762000</xdr:colOff>
          <xdr:row>0</xdr:row>
          <xdr:rowOff>152400</xdr:rowOff>
        </xdr:from>
        <xdr:to>
          <xdr:col>12</xdr:col>
          <xdr:colOff>584200</xdr:colOff>
          <xdr:row>0</xdr:row>
          <xdr:rowOff>393700</xdr:rowOff>
        </xdr:to>
        <xdr:sp macro="" textlink="">
          <xdr:nvSpPr>
            <xdr:cNvPr id="1162" name="Button 138" hidden="1">
              <a:extLst>
                <a:ext uri="{63B3BB69-23CF-44E3-9099-C40C66FF867C}">
                  <a14:compatExt spid="_x0000_s1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b-NO" sz="9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3276600</xdr:colOff>
          <xdr:row>1</xdr:row>
          <xdr:rowOff>152400</xdr:rowOff>
        </xdr:from>
        <xdr:to>
          <xdr:col>3</xdr:col>
          <xdr:colOff>660400</xdr:colOff>
          <xdr:row>3</xdr:row>
          <xdr:rowOff>50800</xdr:rowOff>
        </xdr:to>
        <xdr:sp macro="" textlink="">
          <xdr:nvSpPr>
            <xdr:cNvPr id="8193" name="Button 1" hidden="1">
              <a:extLst>
                <a:ext uri="{63B3BB69-23CF-44E3-9099-C40C66FF867C}">
                  <a14:compatExt spid="_x0000_s8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0" bIns="32004" anchor="ctr" upright="1"/>
            <a:lstStyle/>
            <a:p>
              <a:pPr algn="l" rtl="0">
                <a:defRPr sz="1000"/>
              </a:pPr>
              <a:r>
                <a:rPr lang="nb-NO" sz="1000" b="1" i="0" u="none" strike="noStrike" baseline="0">
                  <a:solidFill>
                    <a:srgbClr val="000000"/>
                  </a:solidFill>
                  <a:latin typeface="Arial"/>
                  <a:cs typeface="Arial"/>
                </a:rPr>
                <a:t>Konteringsliste (posteringer)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3276600</xdr:colOff>
          <xdr:row>5</xdr:row>
          <xdr:rowOff>76200</xdr:rowOff>
        </xdr:from>
        <xdr:to>
          <xdr:col>3</xdr:col>
          <xdr:colOff>660400</xdr:colOff>
          <xdr:row>6</xdr:row>
          <xdr:rowOff>127000</xdr:rowOff>
        </xdr:to>
        <xdr:sp macro="" textlink="">
          <xdr:nvSpPr>
            <xdr:cNvPr id="8194" name="Button 2" hidden="1">
              <a:extLst>
                <a:ext uri="{63B3BB69-23CF-44E3-9099-C40C66FF867C}">
                  <a14:compatExt spid="_x0000_s8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0" bIns="32004" anchor="ctr" upright="1"/>
            <a:lstStyle/>
            <a:p>
              <a:pPr algn="l" rtl="0">
                <a:defRPr sz="1000"/>
              </a:pPr>
              <a:r>
                <a:rPr lang="nb-NO" sz="1000" b="1" i="0" u="none" strike="noStrike" baseline="0">
                  <a:solidFill>
                    <a:srgbClr val="000000"/>
                  </a:solidFill>
                  <a:latin typeface="Arial"/>
                  <a:cs typeface="Arial"/>
                </a:rPr>
                <a:t>Balanse og resultat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3276600</xdr:colOff>
          <xdr:row>8</xdr:row>
          <xdr:rowOff>152400</xdr:rowOff>
        </xdr:from>
        <xdr:to>
          <xdr:col>3</xdr:col>
          <xdr:colOff>660400</xdr:colOff>
          <xdr:row>10</xdr:row>
          <xdr:rowOff>50800</xdr:rowOff>
        </xdr:to>
        <xdr:sp macro="" textlink="">
          <xdr:nvSpPr>
            <xdr:cNvPr id="8195" name="Button 3" hidden="1">
              <a:extLst>
                <a:ext uri="{63B3BB69-23CF-44E3-9099-C40C66FF867C}">
                  <a14:compatExt spid="_x0000_s8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0" bIns="32004" anchor="ctr" upright="1"/>
            <a:lstStyle/>
            <a:p>
              <a:pPr algn="l" rtl="0">
                <a:defRPr sz="1000"/>
              </a:pPr>
              <a:r>
                <a:rPr lang="nb-NO" sz="1000" b="1" i="0" u="none" strike="noStrike" baseline="0">
                  <a:solidFill>
                    <a:srgbClr val="000000"/>
                  </a:solidFill>
                  <a:latin typeface="Arial"/>
                  <a:cs typeface="Arial"/>
                </a:rPr>
                <a:t>Budsjett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3276600</xdr:colOff>
          <xdr:row>10</xdr:row>
          <xdr:rowOff>127000</xdr:rowOff>
        </xdr:from>
        <xdr:to>
          <xdr:col>3</xdr:col>
          <xdr:colOff>647700</xdr:colOff>
          <xdr:row>12</xdr:row>
          <xdr:rowOff>38100</xdr:rowOff>
        </xdr:to>
        <xdr:sp macro="" textlink="">
          <xdr:nvSpPr>
            <xdr:cNvPr id="8196" name="Button 4" hidden="1">
              <a:extLst>
                <a:ext uri="{63B3BB69-23CF-44E3-9099-C40C66FF867C}">
                  <a14:compatExt spid="_x0000_s8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0" bIns="32004" anchor="ctr" upright="1"/>
            <a:lstStyle/>
            <a:p>
              <a:pPr algn="l" rtl="0">
                <a:defRPr sz="1000"/>
              </a:pPr>
              <a:r>
                <a:rPr lang="nb-NO" sz="1000" b="1" i="0" u="none" strike="noStrike" baseline="0">
                  <a:solidFill>
                    <a:srgbClr val="000000"/>
                  </a:solidFill>
                  <a:latin typeface="Arial"/>
                  <a:cs typeface="Arial"/>
                </a:rPr>
                <a:t>Kontobok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3276600</xdr:colOff>
          <xdr:row>12</xdr:row>
          <xdr:rowOff>114300</xdr:rowOff>
        </xdr:from>
        <xdr:to>
          <xdr:col>3</xdr:col>
          <xdr:colOff>660400</xdr:colOff>
          <xdr:row>14</xdr:row>
          <xdr:rowOff>12700</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0" bIns="32004" anchor="ctr" upright="1"/>
            <a:lstStyle/>
            <a:p>
              <a:pPr algn="l" rtl="0">
                <a:defRPr sz="1000"/>
              </a:pPr>
              <a:r>
                <a:rPr lang="nb-NO" sz="1000" b="1" i="0" u="none" strike="noStrike" baseline="0">
                  <a:solidFill>
                    <a:srgbClr val="000000"/>
                  </a:solidFill>
                  <a:latin typeface="Arial"/>
                  <a:cs typeface="Arial"/>
                </a:rPr>
                <a:t>Omsetningsoppgave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3276600</xdr:colOff>
          <xdr:row>14</xdr:row>
          <xdr:rowOff>76200</xdr:rowOff>
        </xdr:from>
        <xdr:to>
          <xdr:col>3</xdr:col>
          <xdr:colOff>647700</xdr:colOff>
          <xdr:row>15</xdr:row>
          <xdr:rowOff>152400</xdr:rowOff>
        </xdr:to>
        <xdr:sp macro="" textlink="">
          <xdr:nvSpPr>
            <xdr:cNvPr id="8198" name="Button 6" hidden="1">
              <a:extLst>
                <a:ext uri="{63B3BB69-23CF-44E3-9099-C40C66FF867C}">
                  <a14:compatExt spid="_x0000_s8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0" bIns="32004" anchor="ctr" upright="1"/>
            <a:lstStyle/>
            <a:p>
              <a:pPr algn="l" rtl="0">
                <a:defRPr sz="1000"/>
              </a:pPr>
              <a:r>
                <a:rPr lang="nb-NO" sz="1000" b="1" i="0" u="none" strike="noStrike" baseline="0">
                  <a:solidFill>
                    <a:srgbClr val="000000"/>
                  </a:solidFill>
                  <a:latin typeface="Arial"/>
                  <a:cs typeface="Arial"/>
                </a:rPr>
                <a:t>Kontoplan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3276600</xdr:colOff>
          <xdr:row>16</xdr:row>
          <xdr:rowOff>76200</xdr:rowOff>
        </xdr:from>
        <xdr:to>
          <xdr:col>3</xdr:col>
          <xdr:colOff>647700</xdr:colOff>
          <xdr:row>17</xdr:row>
          <xdr:rowOff>127000</xdr:rowOff>
        </xdr:to>
        <xdr:sp macro="" textlink="">
          <xdr:nvSpPr>
            <xdr:cNvPr id="8199" name="Button 7" hidden="1">
              <a:extLst>
                <a:ext uri="{63B3BB69-23CF-44E3-9099-C40C66FF867C}">
                  <a14:compatExt spid="_x0000_s8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0" bIns="32004" anchor="ctr" upright="1"/>
            <a:lstStyle/>
            <a:p>
              <a:pPr algn="l" rtl="0">
                <a:defRPr sz="1000"/>
              </a:pPr>
              <a:r>
                <a:rPr lang="nb-NO" sz="1000" b="1" i="0" u="none" strike="noStrike" baseline="0">
                  <a:solidFill>
                    <a:srgbClr val="000000"/>
                  </a:solidFill>
                  <a:latin typeface="Arial"/>
                  <a:cs typeface="Arial"/>
                </a:rPr>
                <a:t>Konteringslisteskjema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800100</xdr:colOff>
          <xdr:row>5</xdr:row>
          <xdr:rowOff>50800</xdr:rowOff>
        </xdr:from>
        <xdr:to>
          <xdr:col>0</xdr:col>
          <xdr:colOff>2209800</xdr:colOff>
          <xdr:row>9</xdr:row>
          <xdr:rowOff>127000</xdr:rowOff>
        </xdr:to>
        <xdr:sp macro="" textlink="">
          <xdr:nvSpPr>
            <xdr:cNvPr id="8200" name="Button 8" hidden="1">
              <a:extLst>
                <a:ext uri="{63B3BB69-23CF-44E3-9099-C40C66FF867C}">
                  <a14:compatExt spid="_x0000_s8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Klikk her for å gå 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3289300</xdr:colOff>
          <xdr:row>3</xdr:row>
          <xdr:rowOff>114300</xdr:rowOff>
        </xdr:from>
        <xdr:to>
          <xdr:col>3</xdr:col>
          <xdr:colOff>647700</xdr:colOff>
          <xdr:row>5</xdr:row>
          <xdr:rowOff>12700</xdr:rowOff>
        </xdr:to>
        <xdr:sp macro="" textlink="">
          <xdr:nvSpPr>
            <xdr:cNvPr id="8201" name="Button 9" hidden="1">
              <a:extLst>
                <a:ext uri="{63B3BB69-23CF-44E3-9099-C40C66FF867C}">
                  <a14:compatExt spid="_x0000_s8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0" bIns="32004" anchor="ctr" upright="1"/>
            <a:lstStyle/>
            <a:p>
              <a:pPr algn="l" rtl="0">
                <a:defRPr sz="1000"/>
              </a:pPr>
              <a:r>
                <a:rPr lang="nb-NO" sz="1000" b="1" i="0" u="none" strike="noStrike" baseline="0">
                  <a:solidFill>
                    <a:srgbClr val="000000"/>
                  </a:solidFill>
                  <a:latin typeface="Arial"/>
                  <a:cs typeface="Arial"/>
                </a:rPr>
                <a:t>Kontospesifikasjon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3276600</xdr:colOff>
          <xdr:row>7</xdr:row>
          <xdr:rowOff>38100</xdr:rowOff>
        </xdr:from>
        <xdr:to>
          <xdr:col>3</xdr:col>
          <xdr:colOff>647700</xdr:colOff>
          <xdr:row>8</xdr:row>
          <xdr:rowOff>114300</xdr:rowOff>
        </xdr:to>
        <xdr:sp macro="" textlink="">
          <xdr:nvSpPr>
            <xdr:cNvPr id="8202" name="Button 10" hidden="1">
              <a:extLst>
                <a:ext uri="{63B3BB69-23CF-44E3-9099-C40C66FF867C}">
                  <a14:compatExt spid="_x0000_s8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0" bIns="32004" anchor="ctr" upright="1"/>
            <a:lstStyle/>
            <a:p>
              <a:pPr algn="l" rtl="0">
                <a:defRPr sz="1000"/>
              </a:pPr>
              <a:r>
                <a:rPr lang="nb-NO" sz="1000" b="1" i="0" u="none" strike="noStrike" baseline="0">
                  <a:solidFill>
                    <a:srgbClr val="000000"/>
                  </a:solidFill>
                  <a:latin typeface="Arial"/>
                  <a:cs typeface="Arial"/>
                </a:rPr>
                <a:t>Spesifisert balanse og resultat</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0</xdr:col>
      <xdr:colOff>0</xdr:colOff>
      <xdr:row>77</xdr:row>
      <xdr:rowOff>48846</xdr:rowOff>
    </xdr:from>
    <xdr:to>
      <xdr:col>12</xdr:col>
      <xdr:colOff>93785</xdr:colOff>
      <xdr:row>100</xdr:row>
      <xdr:rowOff>137666</xdr:rowOff>
    </xdr:to>
    <xdr:pic>
      <xdr:nvPicPr>
        <xdr:cNvPr id="40" name="Bilde 3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659231"/>
          <a:ext cx="10058400" cy="5706127"/>
        </a:xfrm>
        <a:prstGeom prst="rect">
          <a:avLst/>
        </a:prstGeom>
      </xdr:spPr>
    </xdr:pic>
    <xdr:clientData/>
  </xdr:twoCellAnchor>
  <xdr:twoCellAnchor>
    <xdr:from>
      <xdr:col>4</xdr:col>
      <xdr:colOff>736600</xdr:colOff>
      <xdr:row>138</xdr:row>
      <xdr:rowOff>0</xdr:rowOff>
    </xdr:from>
    <xdr:to>
      <xdr:col>6</xdr:col>
      <xdr:colOff>12700</xdr:colOff>
      <xdr:row>138</xdr:row>
      <xdr:rowOff>0</xdr:rowOff>
    </xdr:to>
    <xdr:cxnSp macro="">
      <xdr:nvCxnSpPr>
        <xdr:cNvPr id="2" name="Rett linje 1"/>
        <xdr:cNvCxnSpPr/>
      </xdr:nvCxnSpPr>
      <xdr:spPr bwMode="auto">
        <a:xfrm>
          <a:off x="4038600" y="32258000"/>
          <a:ext cx="9271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mc:AlternateContent xmlns:mc="http://schemas.openxmlformats.org/markup-compatibility/2006">
    <mc:Choice xmlns:a14="http://schemas.microsoft.com/office/drawing/2010/main" Requires="a14">
      <xdr:twoCellAnchor>
        <xdr:from>
          <xdr:col>15</xdr:col>
          <xdr:colOff>495300</xdr:colOff>
          <xdr:row>0</xdr:row>
          <xdr:rowOff>127000</xdr:rowOff>
        </xdr:from>
        <xdr:to>
          <xdr:col>16</xdr:col>
          <xdr:colOff>546100</xdr:colOff>
          <xdr:row>1</xdr:row>
          <xdr:rowOff>203200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twoCellAnchor>
    <xdr:from>
      <xdr:col>0</xdr:col>
      <xdr:colOff>0</xdr:colOff>
      <xdr:row>3</xdr:row>
      <xdr:rowOff>76200</xdr:rowOff>
    </xdr:from>
    <xdr:to>
      <xdr:col>14</xdr:col>
      <xdr:colOff>419100</xdr:colOff>
      <xdr:row>4</xdr:row>
      <xdr:rowOff>190500</xdr:rowOff>
    </xdr:to>
    <xdr:sp macro="" textlink="">
      <xdr:nvSpPr>
        <xdr:cNvPr id="5" name="TekstSylinder 4"/>
        <xdr:cNvSpPr txBox="1"/>
      </xdr:nvSpPr>
      <xdr:spPr>
        <a:xfrm>
          <a:off x="0" y="800100"/>
          <a:ext cx="119761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t>Modellen er en forenklet variant av et profesjonelt regnskapssystem. Registreringsbildet er veldig likt, og modellen gir oversiktlige rapporter bl.a. konteringsliste, balanse- og resultat, omsetningsoppgave,</a:t>
          </a:r>
        </a:p>
        <a:p>
          <a:r>
            <a:rPr lang="nb-NO" sz="1100"/>
            <a:t>kontobøker og spesifisert resultat- og balanseoppstilling med nøkkeltall. Tallene under er hentet fra eksamen i Økonomistyring V2014.</a:t>
          </a:r>
        </a:p>
      </xdr:txBody>
    </xdr:sp>
    <xdr:clientData/>
  </xdr:twoCellAnchor>
  <xdr:twoCellAnchor editAs="oneCell">
    <xdr:from>
      <xdr:col>0</xdr:col>
      <xdr:colOff>0</xdr:colOff>
      <xdr:row>7</xdr:row>
      <xdr:rowOff>101600</xdr:rowOff>
    </xdr:from>
    <xdr:to>
      <xdr:col>12</xdr:col>
      <xdr:colOff>152400</xdr:colOff>
      <xdr:row>18</xdr:row>
      <xdr:rowOff>41132</xdr:rowOff>
    </xdr:to>
    <xdr:pic>
      <xdr:nvPicPr>
        <xdr:cNvPr id="6" name="Bild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790700"/>
          <a:ext cx="10058400" cy="2593832"/>
        </a:xfrm>
        <a:prstGeom prst="rect">
          <a:avLst/>
        </a:prstGeom>
      </xdr:spPr>
    </xdr:pic>
    <xdr:clientData/>
  </xdr:twoCellAnchor>
  <xdr:twoCellAnchor>
    <xdr:from>
      <xdr:col>0</xdr:col>
      <xdr:colOff>25400</xdr:colOff>
      <xdr:row>6</xdr:row>
      <xdr:rowOff>38100</xdr:rowOff>
    </xdr:from>
    <xdr:to>
      <xdr:col>14</xdr:col>
      <xdr:colOff>444500</xdr:colOff>
      <xdr:row>7</xdr:row>
      <xdr:rowOff>50800</xdr:rowOff>
    </xdr:to>
    <xdr:sp macro="" textlink="">
      <xdr:nvSpPr>
        <xdr:cNvPr id="9" name="TekstSylinder 8"/>
        <xdr:cNvSpPr txBox="1"/>
      </xdr:nvSpPr>
      <xdr:spPr>
        <a:xfrm>
          <a:off x="25400" y="1485900"/>
          <a:ext cx="1197610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Modellen åpner med skjermbildet </a:t>
          </a:r>
          <a:r>
            <a:rPr lang="nb-NO" sz="1100" b="1">
              <a:solidFill>
                <a:schemeClr val="dk1"/>
              </a:solidFill>
              <a:effectLst/>
              <a:latin typeface="+mn-lt"/>
              <a:ea typeface="+mn-ea"/>
              <a:cs typeface="+mn-cs"/>
            </a:rPr>
            <a:t>Konteringsliste, </a:t>
          </a:r>
          <a:r>
            <a:rPr lang="nb-NO" sz="1100">
              <a:solidFill>
                <a:schemeClr val="dk1"/>
              </a:solidFill>
              <a:effectLst/>
              <a:latin typeface="+mn-lt"/>
              <a:ea typeface="+mn-ea"/>
              <a:cs typeface="+mn-cs"/>
            </a:rPr>
            <a:t>se arkfanen nederst til venstre. I det blå feltet øverst i bildet viser modellen flere valg, se den grå knapperaden. </a:t>
          </a:r>
        </a:p>
      </xdr:txBody>
    </xdr:sp>
    <xdr:clientData/>
  </xdr:twoCellAnchor>
  <xdr:twoCellAnchor>
    <xdr:from>
      <xdr:col>0</xdr:col>
      <xdr:colOff>0</xdr:colOff>
      <xdr:row>18</xdr:row>
      <xdr:rowOff>165100</xdr:rowOff>
    </xdr:from>
    <xdr:to>
      <xdr:col>14</xdr:col>
      <xdr:colOff>419100</xdr:colOff>
      <xdr:row>20</xdr:row>
      <xdr:rowOff>222250</xdr:rowOff>
    </xdr:to>
    <xdr:sp macro="" textlink="">
      <xdr:nvSpPr>
        <xdr:cNvPr id="10" name="TekstSylinder 9"/>
        <xdr:cNvSpPr txBox="1"/>
      </xdr:nvSpPr>
      <xdr:spPr>
        <a:xfrm>
          <a:off x="0" y="4546600"/>
          <a:ext cx="11976100" cy="543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Under det blå feltet er det plass til navn og oppgavenummer for å identifisere utskrifter. Regnskapsperioden registreres i andre rad, og en hurtigtast viser utdrag av kontoplanen. Grunnlaget for registreringen i konteringslisten er en debetkonto og en kreditkonto der det er avsatt plass for dato, bilagsnummer, tekst, kontonummer, kontonavn, kode for merverdiavgift og beløp. Beløpene skal registreres i kolonnen for </a:t>
          </a:r>
          <a:r>
            <a:rPr lang="nb-NO" sz="1100" b="1">
              <a:solidFill>
                <a:schemeClr val="dk1"/>
              </a:solidFill>
              <a:effectLst/>
              <a:latin typeface="+mn-lt"/>
              <a:ea typeface="+mn-ea"/>
              <a:cs typeface="+mn-cs"/>
            </a:rPr>
            <a:t>Bruttobeløp</a:t>
          </a:r>
          <a:r>
            <a:rPr lang="nb-NO" sz="1100">
              <a:solidFill>
                <a:schemeClr val="dk1"/>
              </a:solidFill>
              <a:effectLst/>
              <a:latin typeface="+mn-lt"/>
              <a:ea typeface="+mn-ea"/>
              <a:cs typeface="+mn-cs"/>
            </a:rPr>
            <a:t>. </a:t>
          </a:r>
        </a:p>
        <a:p>
          <a:endParaRPr lang="nb-NO" sz="1100">
            <a:solidFill>
              <a:schemeClr val="dk1"/>
            </a:solidFill>
            <a:effectLst/>
            <a:latin typeface="+mn-lt"/>
            <a:ea typeface="+mn-ea"/>
            <a:cs typeface="+mn-cs"/>
          </a:endParaRPr>
        </a:p>
      </xdr:txBody>
    </xdr:sp>
    <xdr:clientData/>
  </xdr:twoCellAnchor>
  <xdr:twoCellAnchor>
    <xdr:from>
      <xdr:col>0</xdr:col>
      <xdr:colOff>0</xdr:colOff>
      <xdr:row>22</xdr:row>
      <xdr:rowOff>74084</xdr:rowOff>
    </xdr:from>
    <xdr:to>
      <xdr:col>14</xdr:col>
      <xdr:colOff>419100</xdr:colOff>
      <xdr:row>24</xdr:row>
      <xdr:rowOff>63500</xdr:rowOff>
    </xdr:to>
    <xdr:sp macro="" textlink="">
      <xdr:nvSpPr>
        <xdr:cNvPr id="11" name="TekstSylinder 10"/>
        <xdr:cNvSpPr txBox="1"/>
      </xdr:nvSpPr>
      <xdr:spPr>
        <a:xfrm>
          <a:off x="0" y="5429251"/>
          <a:ext cx="11976100"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Før du starter med bokføringen, registrer du eget navn, oppgavenummer, navnet på bedriften og den aktuelle regnskapsperioden slik eksemplet nedenfor viser. Siden disse opplysningene skal stå på alle utskrifter, er det nødvendig å identifisere brukeren, oppgaven, navnet på bedriften og regnskapsperioden.</a:t>
          </a:r>
        </a:p>
      </xdr:txBody>
    </xdr:sp>
    <xdr:clientData/>
  </xdr:twoCellAnchor>
  <xdr:twoCellAnchor editAs="oneCell">
    <xdr:from>
      <xdr:col>7</xdr:col>
      <xdr:colOff>444501</xdr:colOff>
      <xdr:row>23</xdr:row>
      <xdr:rowOff>74084</xdr:rowOff>
    </xdr:from>
    <xdr:to>
      <xdr:col>13</xdr:col>
      <xdr:colOff>285751</xdr:colOff>
      <xdr:row>25</xdr:row>
      <xdr:rowOff>9730</xdr:rowOff>
    </xdr:to>
    <xdr:pic>
      <xdr:nvPicPr>
        <xdr:cNvPr id="7" name="Bilde 6"/>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739" r="25069"/>
        <a:stretch/>
      </xdr:blipFill>
      <xdr:spPr>
        <a:xfrm>
          <a:off x="6223001" y="5672667"/>
          <a:ext cx="4794250" cy="422480"/>
        </a:xfrm>
        <a:prstGeom prst="rect">
          <a:avLst/>
        </a:prstGeom>
        <a:ln>
          <a:solidFill>
            <a:schemeClr val="tx1"/>
          </a:solidFill>
        </a:ln>
      </xdr:spPr>
    </xdr:pic>
    <xdr:clientData/>
  </xdr:twoCellAnchor>
  <xdr:twoCellAnchor>
    <xdr:from>
      <xdr:col>0</xdr:col>
      <xdr:colOff>19540</xdr:colOff>
      <xdr:row>27</xdr:row>
      <xdr:rowOff>58617</xdr:rowOff>
    </xdr:from>
    <xdr:to>
      <xdr:col>4</xdr:col>
      <xdr:colOff>1</xdr:colOff>
      <xdr:row>33</xdr:row>
      <xdr:rowOff>68387</xdr:rowOff>
    </xdr:to>
    <xdr:sp macro="" textlink="">
      <xdr:nvSpPr>
        <xdr:cNvPr id="13" name="TekstSylinder 12"/>
        <xdr:cNvSpPr txBox="1"/>
      </xdr:nvSpPr>
      <xdr:spPr>
        <a:xfrm>
          <a:off x="19540" y="6652848"/>
          <a:ext cx="3301999" cy="147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Kontoplanen ordner kontoene i klasser, grupper og undergrupper etter et fast system der hver konto har sitt kontonummer. Den får du opp ved å klikke på knappen </a:t>
          </a:r>
          <a:r>
            <a:rPr lang="nb-NO" sz="1100" b="1">
              <a:solidFill>
                <a:schemeClr val="dk1"/>
              </a:solidFill>
              <a:effectLst/>
              <a:latin typeface="+mn-lt"/>
              <a:ea typeface="+mn-ea"/>
              <a:cs typeface="+mn-cs"/>
            </a:rPr>
            <a:t>Kontoplan. </a:t>
          </a:r>
          <a:r>
            <a:rPr lang="nb-NO" sz="1100" b="0">
              <a:solidFill>
                <a:schemeClr val="dk1"/>
              </a:solidFill>
              <a:effectLst/>
              <a:latin typeface="+mn-lt"/>
              <a:ea typeface="+mn-ea"/>
              <a:cs typeface="+mn-cs"/>
            </a:rPr>
            <a:t>Modellen</a:t>
          </a:r>
          <a:r>
            <a:rPr lang="nb-NO" sz="1100" b="1">
              <a:solidFill>
                <a:schemeClr val="dk1"/>
              </a:solidFill>
              <a:effectLst/>
              <a:latin typeface="+mn-lt"/>
              <a:ea typeface="+mn-ea"/>
              <a:cs typeface="+mn-cs"/>
            </a:rPr>
            <a:t> </a:t>
          </a:r>
          <a:r>
            <a:rPr lang="nb-NO" sz="1100">
              <a:solidFill>
                <a:schemeClr val="dk1"/>
              </a:solidFill>
              <a:effectLst/>
              <a:latin typeface="+mn-lt"/>
              <a:ea typeface="+mn-ea"/>
              <a:cs typeface="+mn-cs"/>
            </a:rPr>
            <a:t>har en kontoplan der de aller fleste kontnummer</a:t>
          </a:r>
          <a:r>
            <a:rPr lang="nb-NO" sz="1100" baseline="0">
              <a:solidFill>
                <a:schemeClr val="dk1"/>
              </a:solidFill>
              <a:effectLst/>
              <a:latin typeface="+mn-lt"/>
              <a:ea typeface="+mn-ea"/>
              <a:cs typeface="+mn-cs"/>
            </a:rPr>
            <a:t> </a:t>
          </a:r>
          <a:r>
            <a:rPr lang="nb-NO" sz="1100" i="1">
              <a:solidFill>
                <a:schemeClr val="dk1"/>
              </a:solidFill>
              <a:effectLst/>
              <a:latin typeface="+mn-lt"/>
              <a:ea typeface="+mn-ea"/>
              <a:cs typeface="+mn-cs"/>
            </a:rPr>
            <a:t>ikke </a:t>
          </a:r>
          <a:r>
            <a:rPr lang="nb-NO" sz="1100">
              <a:solidFill>
                <a:schemeClr val="dk1"/>
              </a:solidFill>
              <a:effectLst/>
              <a:latin typeface="+mn-lt"/>
              <a:ea typeface="+mn-ea"/>
              <a:cs typeface="+mn-cs"/>
            </a:rPr>
            <a:t>må endres. Du kan likevel endre mva.-kode og legge inn navn på kunder og leverandører, se skjermbildet til høyre</a:t>
          </a:r>
        </a:p>
        <a:p>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xdr:txBody>
    </xdr:sp>
    <xdr:clientData/>
  </xdr:twoCellAnchor>
  <xdr:twoCellAnchor>
    <xdr:from>
      <xdr:col>0</xdr:col>
      <xdr:colOff>0</xdr:colOff>
      <xdr:row>36</xdr:row>
      <xdr:rowOff>97693</xdr:rowOff>
    </xdr:from>
    <xdr:to>
      <xdr:col>14</xdr:col>
      <xdr:colOff>419100</xdr:colOff>
      <xdr:row>41</xdr:row>
      <xdr:rowOff>97692</xdr:rowOff>
    </xdr:to>
    <xdr:sp macro="" textlink="">
      <xdr:nvSpPr>
        <xdr:cNvPr id="15" name="TekstSylinder 14"/>
        <xdr:cNvSpPr txBox="1"/>
      </xdr:nvSpPr>
      <xdr:spPr>
        <a:xfrm>
          <a:off x="0" y="14214231"/>
          <a:ext cx="12044485" cy="1172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Å registerere tall inn for føste gang kalles</a:t>
          </a:r>
          <a:r>
            <a:rPr lang="nb-NO" sz="1100" baseline="0">
              <a:solidFill>
                <a:schemeClr val="dk1"/>
              </a:solidFill>
              <a:effectLst/>
              <a:latin typeface="+mn-lt"/>
              <a:ea typeface="+mn-ea"/>
              <a:cs typeface="+mn-cs"/>
            </a:rPr>
            <a:t> ofte å </a:t>
          </a:r>
          <a:r>
            <a:rPr lang="nb-NO" sz="1100">
              <a:solidFill>
                <a:schemeClr val="dk1"/>
              </a:solidFill>
              <a:effectLst/>
              <a:latin typeface="+mn-lt"/>
              <a:ea typeface="+mn-ea"/>
              <a:cs typeface="+mn-cs"/>
            </a:rPr>
            <a:t>å åpne kontoene. Vi fører inn inngående balanse eller saldobalanse som vist i skjermbildet nedenfor. Balanse og saldobalanse behøver ikke eget bilagsnummer siden opplysningene kan spores.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Inngående balanse eller saldobalanse registreres ved å taste inn dato, ledetekst, kontonummer og beløp under </a:t>
          </a:r>
          <a:r>
            <a:rPr lang="nb-NO" sz="1100" b="1">
              <a:solidFill>
                <a:schemeClr val="dk1"/>
              </a:solidFill>
              <a:effectLst/>
              <a:latin typeface="+mn-lt"/>
              <a:ea typeface="+mn-ea"/>
              <a:cs typeface="+mn-cs"/>
            </a:rPr>
            <a:t>Bruttobeløp</a:t>
          </a:r>
          <a:r>
            <a:rPr lang="nb-NO" sz="1100">
              <a:solidFill>
                <a:schemeClr val="dk1"/>
              </a:solidFill>
              <a:effectLst/>
              <a:latin typeface="+mn-lt"/>
              <a:ea typeface="+mn-ea"/>
              <a:cs typeface="+mn-cs"/>
            </a:rPr>
            <a:t>. Kontonavnet kommer automatisk ved å taste inn kontonummeret. Hurtigknappen </a:t>
          </a:r>
          <a:r>
            <a:rPr lang="nb-NO" sz="1100" b="1">
              <a:solidFill>
                <a:schemeClr val="dk1"/>
              </a:solidFill>
              <a:effectLst/>
              <a:latin typeface="+mn-lt"/>
              <a:ea typeface="+mn-ea"/>
              <a:cs typeface="+mn-cs"/>
            </a:rPr>
            <a:t>Klikk her for å se kontoplanen </a:t>
          </a:r>
          <a:r>
            <a:rPr lang="nb-NO" sz="1100">
              <a:solidFill>
                <a:schemeClr val="dk1"/>
              </a:solidFill>
              <a:effectLst/>
              <a:latin typeface="+mn-lt"/>
              <a:ea typeface="+mn-ea"/>
              <a:cs typeface="+mn-cs"/>
            </a:rPr>
            <a:t>er en nyttig funksjon hvis en ikke husker kontonummeret. Teksten kommer fram når du flytter markøren. Eiendeler føres inn som debetkontoer og egenkapital og gjeld føres inn som kreditkontoer. Deretter tastes beløpet inn i kolonnen </a:t>
          </a:r>
          <a:r>
            <a:rPr lang="nb-NO" sz="1100" b="1">
              <a:solidFill>
                <a:schemeClr val="dk1"/>
              </a:solidFill>
              <a:effectLst/>
              <a:latin typeface="+mn-lt"/>
              <a:ea typeface="+mn-ea"/>
              <a:cs typeface="+mn-cs"/>
            </a:rPr>
            <a:t>Bruttobeløp </a:t>
          </a:r>
          <a:r>
            <a:rPr lang="nb-NO" sz="1100" i="1">
              <a:solidFill>
                <a:schemeClr val="dk1"/>
              </a:solidFill>
              <a:effectLst/>
              <a:latin typeface="+mn-lt"/>
              <a:ea typeface="+mn-ea"/>
              <a:cs typeface="+mn-cs"/>
            </a:rPr>
            <a:t>uten </a:t>
          </a:r>
          <a:r>
            <a:rPr lang="nb-NO" sz="1100">
              <a:solidFill>
                <a:schemeClr val="dk1"/>
              </a:solidFill>
              <a:effectLst/>
              <a:latin typeface="+mn-lt"/>
              <a:ea typeface="+mn-ea"/>
              <a:cs typeface="+mn-cs"/>
            </a:rPr>
            <a:t>fortegn. Når kontoene åpnes, skal </a:t>
          </a:r>
          <a:r>
            <a:rPr lang="nb-NO" sz="1100" b="1">
              <a:solidFill>
                <a:schemeClr val="dk1"/>
              </a:solidFill>
              <a:effectLst/>
              <a:latin typeface="+mn-lt"/>
              <a:ea typeface="+mn-ea"/>
              <a:cs typeface="+mn-cs"/>
            </a:rPr>
            <a:t>eventuelle merverdiavgiftskoder fjernes</a:t>
          </a:r>
          <a:r>
            <a:rPr lang="nb-NO" sz="1100">
              <a:solidFill>
                <a:schemeClr val="dk1"/>
              </a:solidFill>
              <a:effectLst/>
              <a:latin typeface="+mn-lt"/>
              <a:ea typeface="+mn-ea"/>
              <a:cs typeface="+mn-cs"/>
            </a:rPr>
            <a:t>.</a:t>
          </a:r>
          <a:r>
            <a:rPr lang="nb-NO">
              <a:effectLst/>
            </a:rPr>
            <a:t> </a:t>
          </a:r>
          <a:endParaRPr lang="nb-NO" sz="1100">
            <a:solidFill>
              <a:schemeClr val="dk1"/>
            </a:solidFill>
            <a:effectLst/>
            <a:latin typeface="+mn-lt"/>
            <a:ea typeface="+mn-ea"/>
            <a:cs typeface="+mn-cs"/>
          </a:endParaRPr>
        </a:p>
      </xdr:txBody>
    </xdr:sp>
    <xdr:clientData/>
  </xdr:twoCellAnchor>
  <xdr:twoCellAnchor editAs="oneCell">
    <xdr:from>
      <xdr:col>4</xdr:col>
      <xdr:colOff>195385</xdr:colOff>
      <xdr:row>27</xdr:row>
      <xdr:rowOff>78155</xdr:rowOff>
    </xdr:from>
    <xdr:to>
      <xdr:col>14</xdr:col>
      <xdr:colOff>635000</xdr:colOff>
      <xdr:row>32</xdr:row>
      <xdr:rowOff>94336</xdr:rowOff>
    </xdr:to>
    <xdr:pic>
      <xdr:nvPicPr>
        <xdr:cNvPr id="12" name="Bilde 11"/>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1668"/>
        <a:stretch/>
      </xdr:blipFill>
      <xdr:spPr>
        <a:xfrm>
          <a:off x="3516923" y="6672386"/>
          <a:ext cx="8743462" cy="1237335"/>
        </a:xfrm>
        <a:prstGeom prst="rect">
          <a:avLst/>
        </a:prstGeom>
      </xdr:spPr>
    </xdr:pic>
    <xdr:clientData/>
  </xdr:twoCellAnchor>
  <xdr:twoCellAnchor editAs="oneCell">
    <xdr:from>
      <xdr:col>0</xdr:col>
      <xdr:colOff>0</xdr:colOff>
      <xdr:row>41</xdr:row>
      <xdr:rowOff>0</xdr:rowOff>
    </xdr:from>
    <xdr:to>
      <xdr:col>12</xdr:col>
      <xdr:colOff>93785</xdr:colOff>
      <xdr:row>66</xdr:row>
      <xdr:rowOff>201616</xdr:rowOff>
    </xdr:to>
    <xdr:pic>
      <xdr:nvPicPr>
        <xdr:cNvPr id="16" name="Bilde 1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9915769"/>
          <a:ext cx="10058400" cy="6307385"/>
        </a:xfrm>
        <a:prstGeom prst="rect">
          <a:avLst/>
        </a:prstGeom>
      </xdr:spPr>
    </xdr:pic>
    <xdr:clientData/>
  </xdr:twoCellAnchor>
  <xdr:twoCellAnchor>
    <xdr:from>
      <xdr:col>8</xdr:col>
      <xdr:colOff>117231</xdr:colOff>
      <xdr:row>40</xdr:row>
      <xdr:rowOff>185616</xdr:rowOff>
    </xdr:from>
    <xdr:to>
      <xdr:col>8</xdr:col>
      <xdr:colOff>127000</xdr:colOff>
      <xdr:row>47</xdr:row>
      <xdr:rowOff>155331</xdr:rowOff>
    </xdr:to>
    <xdr:cxnSp macro="">
      <xdr:nvCxnSpPr>
        <xdr:cNvPr id="19" name="Rett linje 18"/>
        <xdr:cNvCxnSpPr/>
      </xdr:nvCxnSpPr>
      <xdr:spPr bwMode="auto">
        <a:xfrm flipH="1">
          <a:off x="6760308" y="9857154"/>
          <a:ext cx="9769" cy="1679331"/>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488463</xdr:colOff>
      <xdr:row>40</xdr:row>
      <xdr:rowOff>175847</xdr:rowOff>
    </xdr:from>
    <xdr:to>
      <xdr:col>8</xdr:col>
      <xdr:colOff>107461</xdr:colOff>
      <xdr:row>47</xdr:row>
      <xdr:rowOff>87923</xdr:rowOff>
    </xdr:to>
    <xdr:cxnSp macro="">
      <xdr:nvCxnSpPr>
        <xdr:cNvPr id="21" name="Rett linje 20"/>
        <xdr:cNvCxnSpPr/>
      </xdr:nvCxnSpPr>
      <xdr:spPr bwMode="auto">
        <a:xfrm flipH="1">
          <a:off x="4640386" y="9847385"/>
          <a:ext cx="2110152" cy="1621692"/>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8</xdr:col>
      <xdr:colOff>341923</xdr:colOff>
      <xdr:row>39</xdr:row>
      <xdr:rowOff>117230</xdr:rowOff>
    </xdr:from>
    <xdr:to>
      <xdr:col>8</xdr:col>
      <xdr:colOff>820615</xdr:colOff>
      <xdr:row>46</xdr:row>
      <xdr:rowOff>0</xdr:rowOff>
    </xdr:to>
    <xdr:cxnSp macro="">
      <xdr:nvCxnSpPr>
        <xdr:cNvPr id="24" name="Rett linje 23"/>
        <xdr:cNvCxnSpPr/>
      </xdr:nvCxnSpPr>
      <xdr:spPr bwMode="auto">
        <a:xfrm>
          <a:off x="6985000" y="9544538"/>
          <a:ext cx="478692" cy="1592385"/>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xdr:col>
      <xdr:colOff>308707</xdr:colOff>
      <xdr:row>39</xdr:row>
      <xdr:rowOff>220784</xdr:rowOff>
    </xdr:from>
    <xdr:to>
      <xdr:col>3</xdr:col>
      <xdr:colOff>283308</xdr:colOff>
      <xdr:row>45</xdr:row>
      <xdr:rowOff>48846</xdr:rowOff>
    </xdr:to>
    <xdr:cxnSp macro="">
      <xdr:nvCxnSpPr>
        <xdr:cNvPr id="27" name="Rett linje 26"/>
        <xdr:cNvCxnSpPr/>
      </xdr:nvCxnSpPr>
      <xdr:spPr bwMode="auto">
        <a:xfrm>
          <a:off x="1139092" y="9648092"/>
          <a:ext cx="1635370" cy="129344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11</xdr:col>
      <xdr:colOff>308710</xdr:colOff>
      <xdr:row>55</xdr:row>
      <xdr:rowOff>122115</xdr:rowOff>
    </xdr:from>
    <xdr:to>
      <xdr:col>12</xdr:col>
      <xdr:colOff>234462</xdr:colOff>
      <xdr:row>55</xdr:row>
      <xdr:rowOff>127000</xdr:rowOff>
    </xdr:to>
    <xdr:cxnSp macro="">
      <xdr:nvCxnSpPr>
        <xdr:cNvPr id="29" name="Rett linje 28"/>
        <xdr:cNvCxnSpPr/>
      </xdr:nvCxnSpPr>
      <xdr:spPr bwMode="auto">
        <a:xfrm flipH="1" flipV="1">
          <a:off x="9442941" y="13457115"/>
          <a:ext cx="756136" cy="4885"/>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12</xdr:col>
      <xdr:colOff>322384</xdr:colOff>
      <xdr:row>55</xdr:row>
      <xdr:rowOff>29309</xdr:rowOff>
    </xdr:from>
    <xdr:to>
      <xdr:col>14</xdr:col>
      <xdr:colOff>722923</xdr:colOff>
      <xdr:row>61</xdr:row>
      <xdr:rowOff>146538</xdr:rowOff>
    </xdr:to>
    <xdr:sp macro="" textlink="">
      <xdr:nvSpPr>
        <xdr:cNvPr id="31" name="TekstSylinder 30"/>
        <xdr:cNvSpPr txBox="1"/>
      </xdr:nvSpPr>
      <xdr:spPr>
        <a:xfrm>
          <a:off x="10286999" y="13364309"/>
          <a:ext cx="2061309" cy="1582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Dersom du har en oppgave der du legger inn</a:t>
          </a:r>
          <a:r>
            <a:rPr lang="nb-NO" sz="1100" baseline="0">
              <a:solidFill>
                <a:schemeClr val="dk1"/>
              </a:solidFill>
              <a:effectLst/>
              <a:latin typeface="+mn-lt"/>
              <a:ea typeface="+mn-ea"/>
              <a:cs typeface="+mn-cs"/>
            </a:rPr>
            <a:t> saldoer for inngående og utgående mva, må du også registerere disse tallene i  arkfanen </a:t>
          </a:r>
          <a:r>
            <a:rPr lang="nb-NO" sz="1100" b="1" baseline="0">
              <a:solidFill>
                <a:schemeClr val="dk1"/>
              </a:solidFill>
              <a:effectLst/>
              <a:latin typeface="+mn-lt"/>
              <a:ea typeface="+mn-ea"/>
              <a:cs typeface="+mn-cs"/>
            </a:rPr>
            <a:t>Omsetningsoppgave</a:t>
          </a:r>
          <a:r>
            <a:rPr lang="nb-NO" sz="1100" baseline="0">
              <a:solidFill>
                <a:schemeClr val="dk1"/>
              </a:solidFill>
              <a:effectLst/>
              <a:latin typeface="+mn-lt"/>
              <a:ea typeface="+mn-ea"/>
              <a:cs typeface="+mn-cs"/>
            </a:rPr>
            <a:t> i celle M2 og N2 for at omsetningsoppgaven skal bli korrekt.</a:t>
          </a:r>
          <a:endParaRPr lang="nb-NO" sz="1100">
            <a:solidFill>
              <a:schemeClr val="dk1"/>
            </a:solidFill>
            <a:effectLst/>
            <a:latin typeface="+mn-lt"/>
            <a:ea typeface="+mn-ea"/>
            <a:cs typeface="+mn-cs"/>
          </a:endParaRPr>
        </a:p>
      </xdr:txBody>
    </xdr:sp>
    <xdr:clientData/>
  </xdr:twoCellAnchor>
  <xdr:twoCellAnchor>
    <xdr:from>
      <xdr:col>12</xdr:col>
      <xdr:colOff>97694</xdr:colOff>
      <xdr:row>56</xdr:row>
      <xdr:rowOff>29308</xdr:rowOff>
    </xdr:from>
    <xdr:to>
      <xdr:col>12</xdr:col>
      <xdr:colOff>263770</xdr:colOff>
      <xdr:row>56</xdr:row>
      <xdr:rowOff>39077</xdr:rowOff>
    </xdr:to>
    <xdr:cxnSp macro="">
      <xdr:nvCxnSpPr>
        <xdr:cNvPr id="33" name="Rett linje 32"/>
        <xdr:cNvCxnSpPr/>
      </xdr:nvCxnSpPr>
      <xdr:spPr bwMode="auto">
        <a:xfrm flipH="1" flipV="1">
          <a:off x="10062309" y="13608539"/>
          <a:ext cx="166076" cy="976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0</xdr:col>
      <xdr:colOff>0</xdr:colOff>
      <xdr:row>70</xdr:row>
      <xdr:rowOff>39076</xdr:rowOff>
    </xdr:from>
    <xdr:to>
      <xdr:col>14</xdr:col>
      <xdr:colOff>419100</xdr:colOff>
      <xdr:row>77</xdr:row>
      <xdr:rowOff>9769</xdr:rowOff>
    </xdr:to>
    <xdr:sp macro="" textlink="">
      <xdr:nvSpPr>
        <xdr:cNvPr id="36" name="TekstSylinder 35"/>
        <xdr:cNvSpPr txBox="1"/>
      </xdr:nvSpPr>
      <xdr:spPr>
        <a:xfrm>
          <a:off x="0" y="16939845"/>
          <a:ext cx="12044485" cy="1680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Bilagene registreres etter de samme prinsipper som tidligere. De registreres både til debet og til kredit på samme rad. I noen tilfeller er det behov for flere rader. Det er tilfelle for eksempel ved registrering av lønningsliste, se bilag 831 i konteringslisten ovenfor. Feilregistreringer kan rettes ved å lage </a:t>
          </a:r>
          <a:r>
            <a:rPr lang="nb-NO" sz="1100" i="1">
              <a:solidFill>
                <a:schemeClr val="dk1"/>
              </a:solidFill>
              <a:effectLst/>
              <a:latin typeface="+mn-lt"/>
              <a:ea typeface="+mn-ea"/>
              <a:cs typeface="+mn-cs"/>
            </a:rPr>
            <a:t>korrigeringsbilag</a:t>
          </a:r>
          <a:r>
            <a:rPr lang="nb-NO" sz="1100">
              <a:solidFill>
                <a:schemeClr val="dk1"/>
              </a:solidFill>
              <a:effectLst/>
              <a:latin typeface="+mn-lt"/>
              <a:ea typeface="+mn-ea"/>
              <a:cs typeface="+mn-cs"/>
            </a:rPr>
            <a:t>. Poster som er </a:t>
          </a:r>
          <a:r>
            <a:rPr lang="nb-NO" sz="1100" i="1">
              <a:solidFill>
                <a:schemeClr val="dk1"/>
              </a:solidFill>
              <a:effectLst/>
              <a:latin typeface="+mn-lt"/>
              <a:ea typeface="+mn-ea"/>
              <a:cs typeface="+mn-cs"/>
            </a:rPr>
            <a:t>oversett </a:t>
          </a:r>
          <a:r>
            <a:rPr lang="nb-NO" sz="1100">
              <a:solidFill>
                <a:schemeClr val="dk1"/>
              </a:solidFill>
              <a:effectLst/>
              <a:latin typeface="+mn-lt"/>
              <a:ea typeface="+mn-ea"/>
              <a:cs typeface="+mn-cs"/>
            </a:rPr>
            <a:t>(uteglemt) må seinest registreres før regnskapet avsluttes.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Registrering av </a:t>
          </a:r>
          <a:r>
            <a:rPr lang="nb-NO" sz="1100" b="1">
              <a:solidFill>
                <a:schemeClr val="dk1"/>
              </a:solidFill>
              <a:effectLst/>
              <a:latin typeface="+mn-lt"/>
              <a:ea typeface="+mn-ea"/>
              <a:cs typeface="+mn-cs"/>
            </a:rPr>
            <a:t>merverdiavgift </a:t>
          </a:r>
          <a:r>
            <a:rPr lang="nb-NO" sz="1100">
              <a:solidFill>
                <a:schemeClr val="dk1"/>
              </a:solidFill>
              <a:effectLst/>
              <a:latin typeface="+mn-lt"/>
              <a:ea typeface="+mn-ea"/>
              <a:cs typeface="+mn-cs"/>
            </a:rPr>
            <a:t>ved kjøp og salg av varer og tjenester skjer </a:t>
          </a:r>
          <a:r>
            <a:rPr lang="nb-NO" sz="1100" b="1">
              <a:solidFill>
                <a:schemeClr val="dk1"/>
              </a:solidFill>
              <a:effectLst/>
              <a:latin typeface="+mn-lt"/>
              <a:ea typeface="+mn-ea"/>
              <a:cs typeface="+mn-cs"/>
            </a:rPr>
            <a:t>automatisk </a:t>
          </a:r>
          <a:r>
            <a:rPr lang="nb-NO" sz="1100">
              <a:solidFill>
                <a:schemeClr val="dk1"/>
              </a:solidFill>
              <a:effectLst/>
              <a:latin typeface="+mn-lt"/>
              <a:ea typeface="+mn-ea"/>
              <a:cs typeface="+mn-cs"/>
            </a:rPr>
            <a:t>ved mva-koder, se mer om satser og koder under knappen kontoplan  Merverdiavgiftsregnskapet avsluttes ved at kontoene for Utgående mva. og Inngående mva. overføres til kontoen</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Oppgjørskonto mva. Saldoen</a:t>
          </a:r>
          <a:r>
            <a:rPr lang="nb-NO" sz="1100" baseline="0">
              <a:solidFill>
                <a:schemeClr val="dk1"/>
              </a:solidFill>
              <a:effectLst/>
              <a:latin typeface="+mn-lt"/>
              <a:ea typeface="+mn-ea"/>
              <a:cs typeface="+mn-cs"/>
            </a:rPr>
            <a:t> finner du ved å scrolle ned til rad  96 og lese av tallene i kolonne L og M.</a:t>
          </a:r>
        </a:p>
        <a:p>
          <a:endParaRPr lang="nb-NO"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Etter hvert som regnskapsarbeidet skrider fram, er det behov for å kontrollere at tallene er kommet på rett plass. I det blåe feltet i konteringslisten er det en hurtigknapp som viser saldoer og nøkkeltall, se bilde nedenfor. Spesielt viktig er det å ha kontroll med at registreringene er i balanse, sum debet = sum kredit. Pass derfor på at dette alternativet</a:t>
          </a:r>
          <a:r>
            <a:rPr lang="nb-NO" sz="1100" baseline="0">
              <a:solidFill>
                <a:schemeClr val="dk1"/>
              </a:solidFill>
              <a:effectLst/>
              <a:latin typeface="+mn-lt"/>
              <a:ea typeface="+mn-ea"/>
              <a:cs typeface="+mn-cs"/>
            </a:rPr>
            <a:t> er valgt i rullegardinen. </a:t>
          </a:r>
          <a:r>
            <a:rPr lang="nb-NO" sz="1100">
              <a:solidFill>
                <a:schemeClr val="dk1"/>
              </a:solidFill>
              <a:effectLst/>
              <a:latin typeface="+mn-lt"/>
              <a:ea typeface="+mn-ea"/>
              <a:cs typeface="+mn-cs"/>
            </a:rPr>
            <a:t>Saldoen på kontanter og bankkontoer ligger også her. Det samme gjelder resultatutviklingen og sentrale nøkkeltall. </a:t>
          </a:r>
        </a:p>
        <a:p>
          <a:endParaRPr lang="nb-NO" sz="1100">
            <a:solidFill>
              <a:schemeClr val="dk1"/>
            </a:solidFill>
            <a:effectLst/>
            <a:latin typeface="+mn-lt"/>
            <a:ea typeface="+mn-ea"/>
            <a:cs typeface="+mn-cs"/>
          </a:endParaRPr>
        </a:p>
      </xdr:txBody>
    </xdr:sp>
    <xdr:clientData/>
  </xdr:twoCellAnchor>
  <xdr:twoCellAnchor>
    <xdr:from>
      <xdr:col>5</xdr:col>
      <xdr:colOff>478692</xdr:colOff>
      <xdr:row>73</xdr:row>
      <xdr:rowOff>0</xdr:rowOff>
    </xdr:from>
    <xdr:to>
      <xdr:col>6</xdr:col>
      <xdr:colOff>312615</xdr:colOff>
      <xdr:row>84</xdr:row>
      <xdr:rowOff>48846</xdr:rowOff>
    </xdr:to>
    <xdr:cxnSp macro="">
      <xdr:nvCxnSpPr>
        <xdr:cNvPr id="38" name="Rett linje 37"/>
        <xdr:cNvCxnSpPr/>
      </xdr:nvCxnSpPr>
      <xdr:spPr bwMode="auto">
        <a:xfrm flipH="1">
          <a:off x="4630615" y="17633462"/>
          <a:ext cx="664308" cy="2735384"/>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605693</xdr:colOff>
      <xdr:row>73</xdr:row>
      <xdr:rowOff>195384</xdr:rowOff>
    </xdr:from>
    <xdr:to>
      <xdr:col>11</xdr:col>
      <xdr:colOff>117230</xdr:colOff>
      <xdr:row>99</xdr:row>
      <xdr:rowOff>107461</xdr:rowOff>
    </xdr:to>
    <xdr:cxnSp macro="">
      <xdr:nvCxnSpPr>
        <xdr:cNvPr id="41" name="Rett linje 40"/>
        <xdr:cNvCxnSpPr/>
      </xdr:nvCxnSpPr>
      <xdr:spPr bwMode="auto">
        <a:xfrm>
          <a:off x="3927231" y="17828846"/>
          <a:ext cx="5324230" cy="6262077"/>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517769</xdr:colOff>
      <xdr:row>75</xdr:row>
      <xdr:rowOff>185615</xdr:rowOff>
    </xdr:from>
    <xdr:to>
      <xdr:col>7</xdr:col>
      <xdr:colOff>302846</xdr:colOff>
      <xdr:row>79</xdr:row>
      <xdr:rowOff>68385</xdr:rowOff>
    </xdr:to>
    <xdr:cxnSp macro="">
      <xdr:nvCxnSpPr>
        <xdr:cNvPr id="46" name="Rett linje 45"/>
        <xdr:cNvCxnSpPr/>
      </xdr:nvCxnSpPr>
      <xdr:spPr bwMode="auto">
        <a:xfrm>
          <a:off x="5500077" y="18307538"/>
          <a:ext cx="615461" cy="859693"/>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0</xdr:col>
      <xdr:colOff>25400</xdr:colOff>
      <xdr:row>104</xdr:row>
      <xdr:rowOff>127001</xdr:rowOff>
    </xdr:from>
    <xdr:to>
      <xdr:col>14</xdr:col>
      <xdr:colOff>444500</xdr:colOff>
      <xdr:row>106</xdr:row>
      <xdr:rowOff>175846</xdr:rowOff>
    </xdr:to>
    <xdr:sp macro="" textlink="">
      <xdr:nvSpPr>
        <xdr:cNvPr id="49" name="TekstSylinder 48"/>
        <xdr:cNvSpPr txBox="1"/>
      </xdr:nvSpPr>
      <xdr:spPr>
        <a:xfrm>
          <a:off x="25400" y="25019001"/>
          <a:ext cx="11976100" cy="42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I </a:t>
          </a:r>
          <a:r>
            <a:rPr lang="nb-NO" sz="1100" i="1">
              <a:solidFill>
                <a:schemeClr val="dk1"/>
              </a:solidFill>
              <a:effectLst/>
              <a:latin typeface="+mn-lt"/>
              <a:ea typeface="+mn-ea"/>
              <a:cs typeface="+mn-cs"/>
            </a:rPr>
            <a:t>enkeltpersonforetak </a:t>
          </a:r>
          <a:r>
            <a:rPr lang="nb-NO" sz="1100">
              <a:solidFill>
                <a:schemeClr val="dk1"/>
              </a:solidFill>
              <a:effectLst/>
              <a:latin typeface="+mn-lt"/>
              <a:ea typeface="+mn-ea"/>
              <a:cs typeface="+mn-cs"/>
            </a:rPr>
            <a:t>er det grunn til å merke seg at </a:t>
          </a:r>
          <a:r>
            <a:rPr lang="nb-NO" sz="1100" b="1">
              <a:solidFill>
                <a:schemeClr val="dk1"/>
              </a:solidFill>
              <a:effectLst/>
              <a:latin typeface="+mn-lt"/>
              <a:ea typeface="+mn-ea"/>
              <a:cs typeface="+mn-cs"/>
            </a:rPr>
            <a:t>saldo på konto for eieren privat overføres automatisk </a:t>
          </a:r>
          <a:r>
            <a:rPr lang="nb-NO" sz="1100">
              <a:solidFill>
                <a:schemeClr val="dk1"/>
              </a:solidFill>
              <a:effectLst/>
              <a:latin typeface="+mn-lt"/>
              <a:ea typeface="+mn-ea"/>
              <a:cs typeface="+mn-cs"/>
            </a:rPr>
            <a:t>til konto for egenkapital. Deretter overføres årsresultatet fra konto 8960 Overføring av egenkapital til konto 2050 Annen egenkapital. </a:t>
          </a:r>
        </a:p>
      </xdr:txBody>
    </xdr:sp>
    <xdr:clientData/>
  </xdr:twoCellAnchor>
  <xdr:twoCellAnchor editAs="oneCell">
    <xdr:from>
      <xdr:col>7</xdr:col>
      <xdr:colOff>635000</xdr:colOff>
      <xdr:row>106</xdr:row>
      <xdr:rowOff>165815</xdr:rowOff>
    </xdr:from>
    <xdr:to>
      <xdr:col>14</xdr:col>
      <xdr:colOff>468922</xdr:colOff>
      <xdr:row>111</xdr:row>
      <xdr:rowOff>7133</xdr:rowOff>
    </xdr:to>
    <xdr:pic>
      <xdr:nvPicPr>
        <xdr:cNvPr id="47" name="Bilde 4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447692" y="25761200"/>
          <a:ext cx="5646615" cy="1062471"/>
        </a:xfrm>
        <a:prstGeom prst="rect">
          <a:avLst/>
        </a:prstGeom>
      </xdr:spPr>
    </xdr:pic>
    <xdr:clientData/>
  </xdr:twoCellAnchor>
  <xdr:twoCellAnchor>
    <xdr:from>
      <xdr:col>0</xdr:col>
      <xdr:colOff>25401</xdr:colOff>
      <xdr:row>106</xdr:row>
      <xdr:rowOff>175846</xdr:rowOff>
    </xdr:from>
    <xdr:to>
      <xdr:col>7</xdr:col>
      <xdr:colOff>552939</xdr:colOff>
      <xdr:row>110</xdr:row>
      <xdr:rowOff>0</xdr:rowOff>
    </xdr:to>
    <xdr:sp macro="" textlink="">
      <xdr:nvSpPr>
        <xdr:cNvPr id="51" name="TekstSylinder 50"/>
        <xdr:cNvSpPr txBox="1"/>
      </xdr:nvSpPr>
      <xdr:spPr>
        <a:xfrm>
          <a:off x="25401" y="25448846"/>
          <a:ext cx="6306038" cy="789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For </a:t>
          </a:r>
          <a:r>
            <a:rPr lang="nb-NO" sz="1100" i="1">
              <a:solidFill>
                <a:schemeClr val="dk1"/>
              </a:solidFill>
              <a:effectLst/>
              <a:latin typeface="+mn-lt"/>
              <a:ea typeface="+mn-ea"/>
              <a:cs typeface="+mn-cs"/>
            </a:rPr>
            <a:t>ansvarlige selskaper </a:t>
          </a:r>
          <a:r>
            <a:rPr lang="nb-NO" sz="1100">
              <a:solidFill>
                <a:schemeClr val="dk1"/>
              </a:solidFill>
              <a:effectLst/>
              <a:latin typeface="+mn-lt"/>
              <a:ea typeface="+mn-ea"/>
              <a:cs typeface="+mn-cs"/>
            </a:rPr>
            <a:t>må en registrere overføringen av saldoen på de respektive privatkontoene til de respektive kapitalkontoene.</a:t>
          </a:r>
          <a:r>
            <a:rPr lang="nb-NO" sz="1100" baseline="0">
              <a:solidFill>
                <a:schemeClr val="dk1"/>
              </a:solidFill>
              <a:effectLst/>
              <a:latin typeface="+mn-lt"/>
              <a:ea typeface="+mn-ea"/>
              <a:cs typeface="+mn-cs"/>
            </a:rPr>
            <a:t> O</a:t>
          </a:r>
          <a:r>
            <a:rPr lang="nb-NO" sz="1100">
              <a:solidFill>
                <a:schemeClr val="dk1"/>
              </a:solidFill>
              <a:effectLst/>
              <a:latin typeface="+mn-lt"/>
              <a:ea typeface="+mn-ea"/>
              <a:cs typeface="+mn-cs"/>
            </a:rPr>
            <a:t>verføringen av årsresultatet, etter at det er fordelt på deltakerne i selskapet, til de respektive kapitalkontoene skjer fra konto 8960 Overføring av egenkapital når det foreligger et overskudd i selskapet, se eksempelet</a:t>
          </a:r>
          <a:r>
            <a:rPr lang="nb-NO" sz="1100" baseline="0">
              <a:solidFill>
                <a:schemeClr val="dk1"/>
              </a:solidFill>
              <a:effectLst/>
              <a:latin typeface="+mn-lt"/>
              <a:ea typeface="+mn-ea"/>
              <a:cs typeface="+mn-cs"/>
            </a:rPr>
            <a:t> til høyre</a:t>
          </a:r>
          <a:r>
            <a:rPr lang="nb-NO" sz="1100">
              <a:solidFill>
                <a:schemeClr val="dk1"/>
              </a:solidFill>
              <a:effectLst/>
              <a:latin typeface="+mn-lt"/>
              <a:ea typeface="+mn-ea"/>
              <a:cs typeface="+mn-cs"/>
            </a:rPr>
            <a:t>. </a:t>
          </a:r>
        </a:p>
        <a:p>
          <a:endParaRPr lang="nb-NO" sz="1100">
            <a:solidFill>
              <a:schemeClr val="dk1"/>
            </a:solidFill>
            <a:effectLst/>
            <a:latin typeface="+mn-lt"/>
            <a:ea typeface="+mn-ea"/>
            <a:cs typeface="+mn-cs"/>
          </a:endParaRPr>
        </a:p>
      </xdr:txBody>
    </xdr:sp>
    <xdr:clientData/>
  </xdr:twoCellAnchor>
  <xdr:twoCellAnchor>
    <xdr:from>
      <xdr:col>0</xdr:col>
      <xdr:colOff>38100</xdr:colOff>
      <xdr:row>111</xdr:row>
      <xdr:rowOff>68383</xdr:rowOff>
    </xdr:from>
    <xdr:to>
      <xdr:col>14</xdr:col>
      <xdr:colOff>457200</xdr:colOff>
      <xdr:row>113</xdr:row>
      <xdr:rowOff>166075</xdr:rowOff>
    </xdr:to>
    <xdr:sp macro="" textlink="">
      <xdr:nvSpPr>
        <xdr:cNvPr id="52" name="TekstSylinder 51"/>
        <xdr:cNvSpPr txBox="1"/>
      </xdr:nvSpPr>
      <xdr:spPr>
        <a:xfrm>
          <a:off x="38100" y="26547883"/>
          <a:ext cx="11976100" cy="580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I </a:t>
          </a:r>
          <a:r>
            <a:rPr lang="nb-NO" sz="1100" i="1">
              <a:solidFill>
                <a:schemeClr val="dk1"/>
              </a:solidFill>
              <a:effectLst/>
              <a:latin typeface="+mn-lt"/>
              <a:ea typeface="+mn-ea"/>
              <a:cs typeface="+mn-cs"/>
            </a:rPr>
            <a:t>aksjeselskaper </a:t>
          </a:r>
          <a:r>
            <a:rPr lang="nb-NO" sz="1100">
              <a:solidFill>
                <a:schemeClr val="dk1"/>
              </a:solidFill>
              <a:effectLst/>
              <a:latin typeface="+mn-lt"/>
              <a:ea typeface="+mn-ea"/>
              <a:cs typeface="+mn-cs"/>
            </a:rPr>
            <a:t>står skattekontoene sentralt i forbindelse med årsavslutningen siden et aksjeselskap er et eget skattesubjekt og må ta ansvar for skatteplikten selv. I eksemplet nedenfor har selskapet beregnet og avsatt en skyldig skatt med utgangspunkt i årets overskudd før skatt, og deretter beregnet skattekostnaden, se konto 8300 og konto 2500.  Dersom styret foreslår og dele ut utbytte tas dette av årsoverskuddet. Et eventuelt restoverskudd overføres til konto 2050 Annen egenkapital. I eksemplet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nedenfor blir dette slik:</a:t>
          </a:r>
          <a:r>
            <a:rPr lang="nb-NO">
              <a:effectLst/>
            </a:rPr>
            <a:t> </a:t>
          </a:r>
          <a:endParaRPr lang="nb-NO" sz="1100">
            <a:solidFill>
              <a:schemeClr val="dk1"/>
            </a:solidFill>
            <a:effectLst/>
            <a:latin typeface="+mn-lt"/>
            <a:ea typeface="+mn-ea"/>
            <a:cs typeface="+mn-cs"/>
          </a:endParaRPr>
        </a:p>
      </xdr:txBody>
    </xdr:sp>
    <xdr:clientData/>
  </xdr:twoCellAnchor>
  <xdr:twoCellAnchor editAs="oneCell">
    <xdr:from>
      <xdr:col>0</xdr:col>
      <xdr:colOff>0</xdr:colOff>
      <xdr:row>114</xdr:row>
      <xdr:rowOff>0</xdr:rowOff>
    </xdr:from>
    <xdr:to>
      <xdr:col>12</xdr:col>
      <xdr:colOff>93785</xdr:colOff>
      <xdr:row>124</xdr:row>
      <xdr:rowOff>63993</xdr:rowOff>
    </xdr:to>
    <xdr:pic>
      <xdr:nvPicPr>
        <xdr:cNvPr id="48" name="Bilde 4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27549231"/>
          <a:ext cx="10058400" cy="2506300"/>
        </a:xfrm>
        <a:prstGeom prst="rect">
          <a:avLst/>
        </a:prstGeom>
      </xdr:spPr>
    </xdr:pic>
    <xdr:clientData/>
  </xdr:twoCellAnchor>
  <xdr:twoCellAnchor>
    <xdr:from>
      <xdr:col>0</xdr:col>
      <xdr:colOff>58616</xdr:colOff>
      <xdr:row>127</xdr:row>
      <xdr:rowOff>1</xdr:rowOff>
    </xdr:from>
    <xdr:to>
      <xdr:col>14</xdr:col>
      <xdr:colOff>698500</xdr:colOff>
      <xdr:row>128</xdr:row>
      <xdr:rowOff>177801</xdr:rowOff>
    </xdr:to>
    <xdr:sp macro="" textlink="">
      <xdr:nvSpPr>
        <xdr:cNvPr id="55" name="TekstSylinder 54"/>
        <xdr:cNvSpPr txBox="1"/>
      </xdr:nvSpPr>
      <xdr:spPr>
        <a:xfrm>
          <a:off x="58616" y="30264101"/>
          <a:ext cx="12196884"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Når det gjelder utskrifter av ulike rapporter fra regnskapet, se læreplanen og eksamensoppgaver i faget. Ved å klikke på knappen </a:t>
          </a:r>
          <a:r>
            <a:rPr lang="nb-NO" sz="1100" b="1">
              <a:solidFill>
                <a:schemeClr val="dk1"/>
              </a:solidFill>
              <a:effectLst/>
              <a:latin typeface="+mn-lt"/>
              <a:ea typeface="+mn-ea"/>
              <a:cs typeface="+mn-cs"/>
            </a:rPr>
            <a:t>Utskrift</a:t>
          </a:r>
          <a:r>
            <a:rPr lang="nb-NO" sz="1100">
              <a:solidFill>
                <a:schemeClr val="dk1"/>
              </a:solidFill>
              <a:effectLst/>
              <a:latin typeface="+mn-lt"/>
              <a:ea typeface="+mn-ea"/>
              <a:cs typeface="+mn-cs"/>
            </a:rPr>
            <a:t>, eller ved å velge "Fil, Skriv ut" i hver arkfane, kan du skrive ut disse rapportene:</a:t>
          </a:r>
          <a:r>
            <a:rPr lang="nb-NO" sz="1100" baseline="0">
              <a:solidFill>
                <a:schemeClr val="dk1"/>
              </a:solidFill>
              <a:effectLst/>
              <a:latin typeface="+mn-lt"/>
              <a:ea typeface="+mn-ea"/>
              <a:cs typeface="+mn-cs"/>
            </a:rPr>
            <a:t> </a:t>
          </a:r>
        </a:p>
        <a:p>
          <a:pPr lvl="0"/>
          <a:endParaRPr lang="nb-N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xdr:txBody>
    </xdr:sp>
    <xdr:clientData/>
  </xdr:twoCellAnchor>
  <xdr:twoCellAnchor>
    <xdr:from>
      <xdr:col>0</xdr:col>
      <xdr:colOff>0</xdr:colOff>
      <xdr:row>129</xdr:row>
      <xdr:rowOff>36285</xdr:rowOff>
    </xdr:from>
    <xdr:to>
      <xdr:col>5</xdr:col>
      <xdr:colOff>816429</xdr:colOff>
      <xdr:row>135</xdr:row>
      <xdr:rowOff>54429</xdr:rowOff>
    </xdr:to>
    <xdr:sp macro="" textlink="">
      <xdr:nvSpPr>
        <xdr:cNvPr id="56" name="TekstSylinder 55"/>
        <xdr:cNvSpPr txBox="1"/>
      </xdr:nvSpPr>
      <xdr:spPr>
        <a:xfrm>
          <a:off x="0" y="31114999"/>
          <a:ext cx="4943929" cy="1133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 Konteringsliste (jf. Bokføringslova § 5, pkt 1 Bokføringsspesifikasjon)</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 Spesifisert balanse og resultat (jf. Bokføringslova § 5, pkt 2 Kontospesifikasjon)</a:t>
          </a:r>
        </a:p>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 Kontobok (jf. Bokføringslova § 5, pkt 3 og 4 Kunde- og leverandørspesifikasjon)</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Balanse og resultat (jf.  Regnskapsloven §§ 6.1 og 6.2)</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Omsetningsoppgave (jf. Bokføringslova § 5, merverdiavgift)</a:t>
          </a:r>
        </a:p>
        <a:p>
          <a:pPr lvl="0"/>
          <a:endParaRPr lang="nb-N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xdr:txBody>
    </xdr:sp>
    <xdr:clientData/>
  </xdr:twoCellAnchor>
  <xdr:twoCellAnchor editAs="oneCell">
    <xdr:from>
      <xdr:col>6</xdr:col>
      <xdr:colOff>202378</xdr:colOff>
      <xdr:row>128</xdr:row>
      <xdr:rowOff>182052</xdr:rowOff>
    </xdr:from>
    <xdr:to>
      <xdr:col>9</xdr:col>
      <xdr:colOff>480785</xdr:colOff>
      <xdr:row>141</xdr:row>
      <xdr:rowOff>130627</xdr:rowOff>
    </xdr:to>
    <xdr:pic>
      <xdr:nvPicPr>
        <xdr:cNvPr id="50" name="Bilde 49"/>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155378" y="30636652"/>
          <a:ext cx="2754907" cy="2247275"/>
        </a:xfrm>
        <a:prstGeom prst="rect">
          <a:avLst/>
        </a:prstGeom>
      </xdr:spPr>
    </xdr:pic>
    <xdr:clientData/>
  </xdr:twoCellAnchor>
  <xdr:twoCellAnchor editAs="oneCell">
    <xdr:from>
      <xdr:col>9</xdr:col>
      <xdr:colOff>723900</xdr:colOff>
      <xdr:row>129</xdr:row>
      <xdr:rowOff>101600</xdr:rowOff>
    </xdr:from>
    <xdr:to>
      <xdr:col>14</xdr:col>
      <xdr:colOff>586884</xdr:colOff>
      <xdr:row>141</xdr:row>
      <xdr:rowOff>0</xdr:rowOff>
    </xdr:to>
    <xdr:pic>
      <xdr:nvPicPr>
        <xdr:cNvPr id="53" name="Bilde 5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153400" y="30746700"/>
          <a:ext cx="3990484" cy="2006600"/>
        </a:xfrm>
        <a:prstGeom prst="rect">
          <a:avLst/>
        </a:prstGeom>
      </xdr:spPr>
    </xdr:pic>
    <xdr:clientData/>
  </xdr:twoCellAnchor>
  <xdr:twoCellAnchor>
    <xdr:from>
      <xdr:col>3</xdr:col>
      <xdr:colOff>165101</xdr:colOff>
      <xdr:row>137</xdr:row>
      <xdr:rowOff>76199</xdr:rowOff>
    </xdr:from>
    <xdr:to>
      <xdr:col>4</xdr:col>
      <xdr:colOff>787401</xdr:colOff>
      <xdr:row>139</xdr:row>
      <xdr:rowOff>119742</xdr:rowOff>
    </xdr:to>
    <xdr:sp macro="" textlink="">
      <xdr:nvSpPr>
        <xdr:cNvPr id="62" name="TekstSylinder 61"/>
        <xdr:cNvSpPr txBox="1"/>
      </xdr:nvSpPr>
      <xdr:spPr>
        <a:xfrm>
          <a:off x="2641601" y="32169099"/>
          <a:ext cx="1447800" cy="373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Eksempel</a:t>
          </a:r>
          <a:r>
            <a:rPr lang="nb-NO" sz="1100" baseline="0">
              <a:solidFill>
                <a:schemeClr val="dk1"/>
              </a:solidFill>
              <a:effectLst/>
              <a:latin typeface="+mn-lt"/>
              <a:ea typeface="+mn-ea"/>
              <a:cs typeface="+mn-cs"/>
            </a:rPr>
            <a:t> på rapporter</a:t>
          </a:r>
          <a:endParaRPr lang="nb-N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xdr:txBody>
    </xdr:sp>
    <xdr:clientData/>
  </xdr:twoCellAnchor>
  <xdr:twoCellAnchor>
    <xdr:from>
      <xdr:col>13</xdr:col>
      <xdr:colOff>419100</xdr:colOff>
      <xdr:row>27</xdr:row>
      <xdr:rowOff>228600</xdr:rowOff>
    </xdr:from>
    <xdr:to>
      <xdr:col>14</xdr:col>
      <xdr:colOff>215900</xdr:colOff>
      <xdr:row>30</xdr:row>
      <xdr:rowOff>50800</xdr:rowOff>
    </xdr:to>
    <xdr:sp macro="" textlink="">
      <xdr:nvSpPr>
        <xdr:cNvPr id="3" name="TekstSylinder 2"/>
        <xdr:cNvSpPr txBox="1"/>
      </xdr:nvSpPr>
      <xdr:spPr>
        <a:xfrm>
          <a:off x="11150600" y="6743700"/>
          <a:ext cx="62230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5</xdr:col>
      <xdr:colOff>263503</xdr:colOff>
      <xdr:row>0</xdr:row>
      <xdr:rowOff>342900</xdr:rowOff>
    </xdr:to>
    <xdr:sp macro="" textlink="">
      <xdr:nvSpPr>
        <xdr:cNvPr id="2" name="TekstSylinder 1"/>
        <xdr:cNvSpPr txBox="1"/>
      </xdr:nvSpPr>
      <xdr:spPr>
        <a:xfrm>
          <a:off x="0" y="9525"/>
          <a:ext cx="32194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tlCol="0" anchor="t"/>
        <a:lstStyle/>
        <a:p>
          <a:r>
            <a:rPr lang="nb-NO" sz="1400" b="1"/>
            <a:t>Kontospesifikasjon</a:t>
          </a:r>
        </a:p>
      </xdr:txBody>
    </xdr:sp>
    <xdr:clientData/>
  </xdr:twoCellAnchor>
  <mc:AlternateContent xmlns:mc="http://schemas.openxmlformats.org/markup-compatibility/2006">
    <mc:Choice xmlns:a14="http://schemas.microsoft.com/office/drawing/2010/main" Requires="a14">
      <xdr:twoCellAnchor>
        <xdr:from>
          <xdr:col>7</xdr:col>
          <xdr:colOff>279400</xdr:colOff>
          <xdr:row>0</xdr:row>
          <xdr:rowOff>38100</xdr:rowOff>
        </xdr:from>
        <xdr:to>
          <xdr:col>8</xdr:col>
          <xdr:colOff>304800</xdr:colOff>
          <xdr:row>0</xdr:row>
          <xdr:rowOff>228600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FF0000"/>
                  </a:solidFill>
                  <a:latin typeface="Arial"/>
                  <a:cs typeface="Arial"/>
                </a:rPr>
                <a:t>Sorter</a:t>
              </a:r>
            </a:p>
          </xdr:txBody>
        </xdr:sp>
        <xdr:clientData fPrintsWithSheet="0"/>
      </xdr:twoCellAnchor>
    </mc:Choice>
    <mc:Fallback/>
  </mc:AlternateContent>
  <xdr:twoCellAnchor>
    <xdr:from>
      <xdr:col>3</xdr:col>
      <xdr:colOff>538480</xdr:colOff>
      <xdr:row>0</xdr:row>
      <xdr:rowOff>0</xdr:rowOff>
    </xdr:from>
    <xdr:to>
      <xdr:col>7</xdr:col>
      <xdr:colOff>264160</xdr:colOff>
      <xdr:row>0</xdr:row>
      <xdr:rowOff>333375</xdr:rowOff>
    </xdr:to>
    <xdr:sp macro="" textlink="">
      <xdr:nvSpPr>
        <xdr:cNvPr id="4" name="TekstSylinder 3"/>
        <xdr:cNvSpPr txBox="1"/>
      </xdr:nvSpPr>
      <xdr:spPr>
        <a:xfrm>
          <a:off x="1645920" y="0"/>
          <a:ext cx="419608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tlCol="0" anchor="t"/>
        <a:lstStyle/>
        <a:p>
          <a:r>
            <a:rPr lang="nb-NO" sz="1200" b="1">
              <a:solidFill>
                <a:srgbClr val="FF0000"/>
              </a:solidFill>
            </a:rPr>
            <a:t>NB! Klikk på Sorterknappen for å sortere ellers arket</a:t>
          </a:r>
          <a:r>
            <a:rPr lang="nb-NO" sz="1200" b="1" baseline="0">
              <a:solidFill>
                <a:srgbClr val="FF0000"/>
              </a:solidFill>
            </a:rPr>
            <a:t> viser feil -&gt;</a:t>
          </a:r>
          <a:endParaRPr lang="nb-NO" sz="1200" b="1">
            <a:solidFill>
              <a:srgbClr val="FF0000"/>
            </a:solidFill>
          </a:endParaRPr>
        </a:p>
      </xdr:txBody>
    </xdr:sp>
    <xdr:clientData fPrintsWithSheet="0"/>
  </xdr:twoCellAnchor>
  <mc:AlternateContent xmlns:mc="http://schemas.openxmlformats.org/markup-compatibility/2006">
    <mc:Choice xmlns:a14="http://schemas.microsoft.com/office/drawing/2010/main" Requires="a14">
      <xdr:twoCellAnchor>
        <xdr:from>
          <xdr:col>8</xdr:col>
          <xdr:colOff>317500</xdr:colOff>
          <xdr:row>0</xdr:row>
          <xdr:rowOff>38100</xdr:rowOff>
        </xdr:from>
        <xdr:to>
          <xdr:col>11</xdr:col>
          <xdr:colOff>76200</xdr:colOff>
          <xdr:row>0</xdr:row>
          <xdr:rowOff>266700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Tilbake til  konteringslisten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127000</xdr:colOff>
          <xdr:row>0</xdr:row>
          <xdr:rowOff>50800</xdr:rowOff>
        </xdr:from>
        <xdr:to>
          <xdr:col>0</xdr:col>
          <xdr:colOff>2514600</xdr:colOff>
          <xdr:row>1</xdr:row>
          <xdr:rowOff>50800</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2514600</xdr:colOff>
          <xdr:row>0</xdr:row>
          <xdr:rowOff>50800</xdr:rowOff>
        </xdr:from>
        <xdr:to>
          <xdr:col>1</xdr:col>
          <xdr:colOff>800100</xdr:colOff>
          <xdr:row>1</xdr:row>
          <xdr:rowOff>50800</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800100</xdr:colOff>
          <xdr:row>0</xdr:row>
          <xdr:rowOff>50800</xdr:rowOff>
        </xdr:from>
        <xdr:to>
          <xdr:col>3</xdr:col>
          <xdr:colOff>152400</xdr:colOff>
          <xdr:row>1</xdr:row>
          <xdr:rowOff>50800</xdr:rowOff>
        </xdr:to>
        <xdr:sp macro="" textlink="">
          <xdr:nvSpPr>
            <xdr:cNvPr id="2051" name="Button 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Utskrift</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127000</xdr:colOff>
          <xdr:row>0</xdr:row>
          <xdr:rowOff>50800</xdr:rowOff>
        </xdr:from>
        <xdr:to>
          <xdr:col>0</xdr:col>
          <xdr:colOff>2514600</xdr:colOff>
          <xdr:row>1</xdr:row>
          <xdr:rowOff>50800</xdr:rowOff>
        </xdr:to>
        <xdr:sp macro="" textlink="">
          <xdr:nvSpPr>
            <xdr:cNvPr id="11268" name="Button 4" hidden="1">
              <a:extLst>
                <a:ext uri="{63B3BB69-23CF-44E3-9099-C40C66FF867C}">
                  <a14:compatExt spid="_x0000_s11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2514600</xdr:colOff>
          <xdr:row>0</xdr:row>
          <xdr:rowOff>50800</xdr:rowOff>
        </xdr:from>
        <xdr:to>
          <xdr:col>1</xdr:col>
          <xdr:colOff>266700</xdr:colOff>
          <xdr:row>1</xdr:row>
          <xdr:rowOff>50800</xdr:rowOff>
        </xdr:to>
        <xdr:sp macro="" textlink="">
          <xdr:nvSpPr>
            <xdr:cNvPr id="11269" name="Button 5" hidden="1">
              <a:extLst>
                <a:ext uri="{63B3BB69-23CF-44E3-9099-C40C66FF867C}">
                  <a14:compatExt spid="_x0000_s11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0</xdr:row>
          <xdr:rowOff>50800</xdr:rowOff>
        </xdr:from>
        <xdr:to>
          <xdr:col>2</xdr:col>
          <xdr:colOff>342900</xdr:colOff>
          <xdr:row>1</xdr:row>
          <xdr:rowOff>50800</xdr:rowOff>
        </xdr:to>
        <xdr:sp macro="" textlink="">
          <xdr:nvSpPr>
            <xdr:cNvPr id="11270" name="Button 6" hidden="1">
              <a:extLst>
                <a:ext uri="{63B3BB69-23CF-44E3-9099-C40C66FF867C}">
                  <a14:compatExt spid="_x0000_s11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Utskrift</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0</xdr:row>
          <xdr:rowOff>88900</xdr:rowOff>
        </xdr:from>
        <xdr:to>
          <xdr:col>0</xdr:col>
          <xdr:colOff>2641600</xdr:colOff>
          <xdr:row>2</xdr:row>
          <xdr:rowOff>50800</xdr:rowOff>
        </xdr:to>
        <xdr:sp macro="" textlink="">
          <xdr:nvSpPr>
            <xdr:cNvPr id="3073" name="Butto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2641600</xdr:colOff>
          <xdr:row>0</xdr:row>
          <xdr:rowOff>88900</xdr:rowOff>
        </xdr:from>
        <xdr:to>
          <xdr:col>1</xdr:col>
          <xdr:colOff>355600</xdr:colOff>
          <xdr:row>2</xdr:row>
          <xdr:rowOff>50800</xdr:rowOff>
        </xdr:to>
        <xdr:sp macro="" textlink="">
          <xdr:nvSpPr>
            <xdr:cNvPr id="3074" name="Button 2" hidden="1">
              <a:extLst>
                <a:ext uri="{63B3BB69-23CF-44E3-9099-C40C66FF867C}">
                  <a14:compatExt spid="_x0000_s3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Utskrift</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12700</xdr:colOff>
      <xdr:row>1</xdr:row>
      <xdr:rowOff>12700</xdr:rowOff>
    </xdr:from>
    <xdr:to>
      <xdr:col>7</xdr:col>
      <xdr:colOff>38100</xdr:colOff>
      <xdr:row>2</xdr:row>
      <xdr:rowOff>63500</xdr:rowOff>
    </xdr:to>
    <xdr:sp macro="" textlink="">
      <xdr:nvSpPr>
        <xdr:cNvPr id="4386" name="Rectangle 3"/>
        <xdr:cNvSpPr>
          <a:spLocks noChangeArrowheads="1"/>
        </xdr:cNvSpPr>
      </xdr:nvSpPr>
      <xdr:spPr bwMode="auto">
        <a:xfrm>
          <a:off x="12700" y="355600"/>
          <a:ext cx="6261100" cy="2159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fPrintsWithSheet="0"/>
  </xdr:twoCellAnchor>
  <mc:AlternateContent xmlns:mc="http://schemas.openxmlformats.org/markup-compatibility/2006">
    <mc:Choice xmlns:a14="http://schemas.microsoft.com/office/drawing/2010/main" Requires="a14">
      <xdr:twoCellAnchor>
        <xdr:from>
          <xdr:col>0</xdr:col>
          <xdr:colOff>165100</xdr:colOff>
          <xdr:row>0</xdr:row>
          <xdr:rowOff>76200</xdr:rowOff>
        </xdr:from>
        <xdr:to>
          <xdr:col>2</xdr:col>
          <xdr:colOff>571500</xdr:colOff>
          <xdr:row>0</xdr:row>
          <xdr:rowOff>279400</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584200</xdr:colOff>
          <xdr:row>0</xdr:row>
          <xdr:rowOff>76200</xdr:rowOff>
        </xdr:from>
        <xdr:to>
          <xdr:col>4</xdr:col>
          <xdr:colOff>203200</xdr:colOff>
          <xdr:row>0</xdr:row>
          <xdr:rowOff>279400</xdr:rowOff>
        </xdr:to>
        <xdr:sp macro="" textlink="">
          <xdr:nvSpPr>
            <xdr:cNvPr id="4098" name="Button 2" hidden="1">
              <a:extLst>
                <a:ext uri="{63B3BB69-23CF-44E3-9099-C40C66FF867C}">
                  <a14:compatExt spid="_x0000_s4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Utskrift</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47899</xdr:colOff>
      <xdr:row>14</xdr:row>
      <xdr:rowOff>130394</xdr:rowOff>
    </xdr:from>
    <xdr:to>
      <xdr:col>2</xdr:col>
      <xdr:colOff>114193</xdr:colOff>
      <xdr:row>14</xdr:row>
      <xdr:rowOff>196688</xdr:rowOff>
    </xdr:to>
    <xdr:sp macro="" textlink="">
      <xdr:nvSpPr>
        <xdr:cNvPr id="6" name="Ellipse 5"/>
        <xdr:cNvSpPr>
          <a:spLocks noChangeAspect="1"/>
        </xdr:cNvSpPr>
      </xdr:nvSpPr>
      <xdr:spPr bwMode="auto">
        <a:xfrm>
          <a:off x="1506771" y="2950445"/>
          <a:ext cx="66294" cy="66294"/>
        </a:xfrm>
        <a:prstGeom prst="ellipse">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0</xdr:col>
      <xdr:colOff>0</xdr:colOff>
      <xdr:row>1</xdr:row>
      <xdr:rowOff>109213</xdr:rowOff>
    </xdr:from>
    <xdr:to>
      <xdr:col>4</xdr:col>
      <xdr:colOff>1401380</xdr:colOff>
      <xdr:row>3</xdr:row>
      <xdr:rowOff>97692</xdr:rowOff>
    </xdr:to>
    <xdr:sp macro="" textlink="">
      <xdr:nvSpPr>
        <xdr:cNvPr id="6028" name="Rectangle 40"/>
        <xdr:cNvSpPr>
          <a:spLocks noChangeArrowheads="1"/>
        </xdr:cNvSpPr>
      </xdr:nvSpPr>
      <xdr:spPr bwMode="auto">
        <a:xfrm>
          <a:off x="0" y="568367"/>
          <a:ext cx="4586149" cy="33040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fPrintsWithSheet="0"/>
  </xdr:twoCellAnchor>
  <mc:AlternateContent xmlns:mc="http://schemas.openxmlformats.org/markup-compatibility/2006">
    <mc:Choice xmlns:a14="http://schemas.microsoft.com/office/drawing/2010/main" Requires="a14">
      <xdr:twoCellAnchor>
        <xdr:from>
          <xdr:col>1</xdr:col>
          <xdr:colOff>127000</xdr:colOff>
          <xdr:row>0</xdr:row>
          <xdr:rowOff>76200</xdr:rowOff>
        </xdr:from>
        <xdr:to>
          <xdr:col>2</xdr:col>
          <xdr:colOff>609600</xdr:colOff>
          <xdr:row>0</xdr:row>
          <xdr:rowOff>381000</xdr:rowOff>
        </xdr:to>
        <xdr:sp macro="" textlink="">
          <xdr:nvSpPr>
            <xdr:cNvPr id="5127" name="Button 7" hidden="1">
              <a:extLst>
                <a:ext uri="{63B3BB69-23CF-44E3-9099-C40C66FF867C}">
                  <a14:compatExt spid="_x0000_s5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609600</xdr:colOff>
          <xdr:row>0</xdr:row>
          <xdr:rowOff>76200</xdr:rowOff>
        </xdr:from>
        <xdr:to>
          <xdr:col>4</xdr:col>
          <xdr:colOff>1371600</xdr:colOff>
          <xdr:row>0</xdr:row>
          <xdr:rowOff>381000</xdr:rowOff>
        </xdr:to>
        <xdr:sp macro="" textlink="">
          <xdr:nvSpPr>
            <xdr:cNvPr id="5128" name="Button 8" hidden="1">
              <a:extLst>
                <a:ext uri="{63B3BB69-23CF-44E3-9099-C40C66FF867C}">
                  <a14:compatExt spid="_x0000_s5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Tilbake til  konteringslisten</a:t>
              </a:r>
            </a:p>
          </xdr:txBody>
        </xdr:sp>
        <xdr:clientData fPrintsWithSheet="0"/>
      </xdr:twoCellAnchor>
    </mc:Choice>
    <mc:Fallback/>
  </mc:AlternateContent>
  <xdr:twoCellAnchor editAs="oneCell">
    <xdr:from>
      <xdr:col>1</xdr:col>
      <xdr:colOff>203200</xdr:colOff>
      <xdr:row>26</xdr:row>
      <xdr:rowOff>63500</xdr:rowOff>
    </xdr:from>
    <xdr:to>
      <xdr:col>1</xdr:col>
      <xdr:colOff>355600</xdr:colOff>
      <xdr:row>26</xdr:row>
      <xdr:rowOff>177800</xdr:rowOff>
    </xdr:to>
    <xdr:sp macro="" textlink="">
      <xdr:nvSpPr>
        <xdr:cNvPr id="5163" name="OptionButton1" hidden="1">
          <a:extLst>
            <a:ext uri="{63B3BB69-23CF-44E3-9099-C40C66FF867C}">
              <a14:compatExt xmlns:a14="http://schemas.microsoft.com/office/drawing/2010/main" spid="_x0000_s5163"/>
            </a:ext>
          </a:extLst>
        </xdr:cNvPr>
        <xdr:cNvSpPr/>
      </xdr:nvSpPr>
      <xdr:spPr>
        <a:xfrm>
          <a:off x="0" y="0"/>
          <a:ext cx="0" cy="0"/>
        </a:xfrm>
        <a:prstGeom prst="rect">
          <a:avLst/>
        </a:prstGeom>
      </xdr:spPr>
    </xdr:sp>
    <xdr:clientData/>
  </xdr:twoCellAnchor>
  <xdr:twoCellAnchor editAs="oneCell">
    <xdr:from>
      <xdr:col>1</xdr:col>
      <xdr:colOff>203200</xdr:colOff>
      <xdr:row>27</xdr:row>
      <xdr:rowOff>63500</xdr:rowOff>
    </xdr:from>
    <xdr:to>
      <xdr:col>1</xdr:col>
      <xdr:colOff>355600</xdr:colOff>
      <xdr:row>28</xdr:row>
      <xdr:rowOff>16530</xdr:rowOff>
    </xdr:to>
    <xdr:sp macro="" textlink="">
      <xdr:nvSpPr>
        <xdr:cNvPr id="5164" name="OptionButton2" hidden="1">
          <a:extLst>
            <a:ext uri="{63B3BB69-23CF-44E3-9099-C40C66FF867C}">
              <a14:compatExt xmlns:a14="http://schemas.microsoft.com/office/drawing/2010/main" spid="_x0000_s5164"/>
            </a:ext>
          </a:extLst>
        </xdr:cNvPr>
        <xdr:cNvSpPr/>
      </xdr:nvSpPr>
      <xdr:spPr>
        <a:xfrm>
          <a:off x="0" y="0"/>
          <a:ext cx="0" cy="0"/>
        </a:xfrm>
        <a:prstGeom prst="rect">
          <a:avLst/>
        </a:prstGeom>
      </xdr:spPr>
    </xdr:sp>
    <xdr:clientData/>
  </xdr:twoCellAnchor>
  <xdr:twoCellAnchor editAs="oneCell">
    <xdr:from>
      <xdr:col>1</xdr:col>
      <xdr:colOff>203200</xdr:colOff>
      <xdr:row>30</xdr:row>
      <xdr:rowOff>50800</xdr:rowOff>
    </xdr:from>
    <xdr:to>
      <xdr:col>1</xdr:col>
      <xdr:colOff>355600</xdr:colOff>
      <xdr:row>30</xdr:row>
      <xdr:rowOff>165100</xdr:rowOff>
    </xdr:to>
    <xdr:sp macro="" textlink="">
      <xdr:nvSpPr>
        <xdr:cNvPr id="5165" name="OptionButton3" hidden="1">
          <a:extLst>
            <a:ext uri="{63B3BB69-23CF-44E3-9099-C40C66FF867C}">
              <a14:compatExt xmlns:a14="http://schemas.microsoft.com/office/drawing/2010/main" spid="_x0000_s5165"/>
            </a:ext>
          </a:extLst>
        </xdr:cNvPr>
        <xdr:cNvSpPr/>
      </xdr:nvSpPr>
      <xdr:spPr>
        <a:xfrm>
          <a:off x="0" y="0"/>
          <a:ext cx="0" cy="0"/>
        </a:xfrm>
        <a:prstGeom prst="rect">
          <a:avLst/>
        </a:prstGeom>
      </xdr:spPr>
    </xdr:sp>
    <xdr:clientData/>
  </xdr:twoCellAnchor>
  <xdr:twoCellAnchor>
    <xdr:from>
      <xdr:col>2</xdr:col>
      <xdr:colOff>31087</xdr:colOff>
      <xdr:row>14</xdr:row>
      <xdr:rowOff>114099</xdr:rowOff>
    </xdr:from>
    <xdr:to>
      <xdr:col>2</xdr:col>
      <xdr:colOff>131087</xdr:colOff>
      <xdr:row>14</xdr:row>
      <xdr:rowOff>216431</xdr:rowOff>
    </xdr:to>
    <xdr:sp macro="" textlink="">
      <xdr:nvSpPr>
        <xdr:cNvPr id="7" name="Ellipse 6"/>
        <xdr:cNvSpPr/>
      </xdr:nvSpPr>
      <xdr:spPr bwMode="auto">
        <a:xfrm>
          <a:off x="1489959" y="2934150"/>
          <a:ext cx="100000" cy="102332"/>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xdr:col>
      <xdr:colOff>19956</xdr:colOff>
      <xdr:row>15</xdr:row>
      <xdr:rowOff>83049</xdr:rowOff>
    </xdr:from>
    <xdr:to>
      <xdr:col>2</xdr:col>
      <xdr:colOff>119956</xdr:colOff>
      <xdr:row>15</xdr:row>
      <xdr:rowOff>185381</xdr:rowOff>
    </xdr:to>
    <xdr:sp macro="" textlink="">
      <xdr:nvSpPr>
        <xdr:cNvPr id="18" name="Ellipse 17"/>
        <xdr:cNvSpPr/>
      </xdr:nvSpPr>
      <xdr:spPr bwMode="auto">
        <a:xfrm>
          <a:off x="1478828" y="3144075"/>
          <a:ext cx="100000" cy="102332"/>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xdr:col>
      <xdr:colOff>19777</xdr:colOff>
      <xdr:row>16</xdr:row>
      <xdr:rowOff>85383</xdr:rowOff>
    </xdr:from>
    <xdr:to>
      <xdr:col>2</xdr:col>
      <xdr:colOff>119777</xdr:colOff>
      <xdr:row>16</xdr:row>
      <xdr:rowOff>175015</xdr:rowOff>
    </xdr:to>
    <xdr:sp macro="" textlink="">
      <xdr:nvSpPr>
        <xdr:cNvPr id="19" name="Ellipse 18"/>
        <xdr:cNvSpPr/>
      </xdr:nvSpPr>
      <xdr:spPr bwMode="auto">
        <a:xfrm>
          <a:off x="1478649" y="3348306"/>
          <a:ext cx="100000" cy="89632"/>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0</xdr:col>
      <xdr:colOff>153276</xdr:colOff>
      <xdr:row>5</xdr:row>
      <xdr:rowOff>254000</xdr:rowOff>
    </xdr:from>
    <xdr:to>
      <xdr:col>8</xdr:col>
      <xdr:colOff>0</xdr:colOff>
      <xdr:row>12</xdr:row>
      <xdr:rowOff>19539</xdr:rowOff>
    </xdr:to>
    <xdr:sp macro="" textlink="">
      <xdr:nvSpPr>
        <xdr:cNvPr id="8" name="Rektangel 7"/>
        <xdr:cNvSpPr/>
      </xdr:nvSpPr>
      <xdr:spPr bwMode="auto">
        <a:xfrm>
          <a:off x="153276" y="1436748"/>
          <a:ext cx="6400312" cy="938593"/>
        </a:xfrm>
        <a:prstGeom prst="rect">
          <a:avLst/>
        </a:prstGeom>
        <a:no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xdr:col>
      <xdr:colOff>0</xdr:colOff>
      <xdr:row>21</xdr:row>
      <xdr:rowOff>82231</xdr:rowOff>
    </xdr:from>
    <xdr:to>
      <xdr:col>2</xdr:col>
      <xdr:colOff>612159</xdr:colOff>
      <xdr:row>23</xdr:row>
      <xdr:rowOff>12700</xdr:rowOff>
    </xdr:to>
    <xdr:sp macro="" textlink="">
      <xdr:nvSpPr>
        <xdr:cNvPr id="21" name="Text Box 47"/>
        <xdr:cNvSpPr txBox="1">
          <a:spLocks noChangeArrowheads="1"/>
        </xdr:cNvSpPr>
      </xdr:nvSpPr>
      <xdr:spPr bwMode="auto">
        <a:xfrm>
          <a:off x="1460500" y="4044631"/>
          <a:ext cx="612159" cy="197169"/>
        </a:xfrm>
        <a:prstGeom prst="rect">
          <a:avLst/>
        </a:prstGeom>
        <a:noFill/>
        <a:ln w="9525">
          <a:solidFill>
            <a:srgbClr val="000000"/>
          </a:solidFill>
          <a:miter lim="800000"/>
          <a:headEnd/>
          <a:tailEnd/>
        </a:ln>
      </xdr:spPr>
      <xdr:txBody>
        <a:bodyPr rtlCol="0"/>
        <a:lstStyle/>
        <a:p>
          <a:pPr algn="l"/>
          <a:endParaRPr lang="en-US"/>
        </a:p>
      </xdr:txBody>
    </xdr:sp>
    <xdr:clientData/>
  </xdr:twoCellAnchor>
  <xdr:twoCellAnchor>
    <xdr:from>
      <xdr:col>0</xdr:col>
      <xdr:colOff>125866</xdr:colOff>
      <xdr:row>14</xdr:row>
      <xdr:rowOff>36547</xdr:rowOff>
    </xdr:from>
    <xdr:to>
      <xdr:col>8</xdr:col>
      <xdr:colOff>0</xdr:colOff>
      <xdr:row>23</xdr:row>
      <xdr:rowOff>73093</xdr:rowOff>
    </xdr:to>
    <xdr:sp macro="" textlink="">
      <xdr:nvSpPr>
        <xdr:cNvPr id="22" name="Rektangel 21"/>
        <xdr:cNvSpPr/>
      </xdr:nvSpPr>
      <xdr:spPr bwMode="auto">
        <a:xfrm>
          <a:off x="125866" y="2804964"/>
          <a:ext cx="6841176" cy="1471007"/>
        </a:xfrm>
        <a:prstGeom prst="rect">
          <a:avLst/>
        </a:prstGeom>
        <a:no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editAs="oneCell">
    <xdr:from>
      <xdr:col>1</xdr:col>
      <xdr:colOff>203200</xdr:colOff>
      <xdr:row>29</xdr:row>
      <xdr:rowOff>63500</xdr:rowOff>
    </xdr:from>
    <xdr:to>
      <xdr:col>1</xdr:col>
      <xdr:colOff>355600</xdr:colOff>
      <xdr:row>30</xdr:row>
      <xdr:rowOff>16530</xdr:rowOff>
    </xdr:to>
    <xdr:sp macro="" textlink="">
      <xdr:nvSpPr>
        <xdr:cNvPr id="23" name="OptionButton2" hidden="1">
          <a:extLst>
            <a:ext uri="{63B3BB69-23CF-44E3-9099-C40C66FF867C}">
              <a14:compatExt xmlns:a14="http://schemas.microsoft.com/office/drawing/2010/main" spid="_x0000_s5164"/>
            </a:ext>
          </a:extLst>
        </xdr:cNvPr>
        <xdr:cNvSpPr/>
      </xdr:nvSpPr>
      <xdr:spPr>
        <a:xfrm>
          <a:off x="364470" y="5254373"/>
          <a:ext cx="152400" cy="114300"/>
        </a:xfrm>
        <a:prstGeom prst="rect">
          <a:avLst/>
        </a:prstGeom>
      </xdr:spPr>
    </xdr:sp>
    <xdr:clientData/>
  </xdr:twoCellAnchor>
  <xdr:twoCellAnchor editAs="oneCell">
    <xdr:from>
      <xdr:col>1</xdr:col>
      <xdr:colOff>203200</xdr:colOff>
      <xdr:row>31</xdr:row>
      <xdr:rowOff>63500</xdr:rowOff>
    </xdr:from>
    <xdr:to>
      <xdr:col>1</xdr:col>
      <xdr:colOff>355600</xdr:colOff>
      <xdr:row>31</xdr:row>
      <xdr:rowOff>179123</xdr:rowOff>
    </xdr:to>
    <xdr:sp macro="" textlink="">
      <xdr:nvSpPr>
        <xdr:cNvPr id="24" name="OptionButton1" hidden="1">
          <a:extLst>
            <a:ext uri="{63B3BB69-23CF-44E3-9099-C40C66FF867C}">
              <a14:compatExt xmlns:a14="http://schemas.microsoft.com/office/drawing/2010/main" spid="_x0000_s5163"/>
            </a:ext>
          </a:extLst>
        </xdr:cNvPr>
        <xdr:cNvSpPr/>
      </xdr:nvSpPr>
      <xdr:spPr>
        <a:xfrm>
          <a:off x="364470" y="5042706"/>
          <a:ext cx="152400" cy="114300"/>
        </a:xfrm>
        <a:prstGeom prst="rect">
          <a:avLst/>
        </a:prstGeom>
      </xdr:spPr>
    </xdr:sp>
    <xdr:clientData/>
  </xdr:twoCellAnchor>
  <xdr:twoCellAnchor editAs="oneCell">
    <xdr:from>
      <xdr:col>1</xdr:col>
      <xdr:colOff>203200</xdr:colOff>
      <xdr:row>32</xdr:row>
      <xdr:rowOff>63500</xdr:rowOff>
    </xdr:from>
    <xdr:to>
      <xdr:col>1</xdr:col>
      <xdr:colOff>355600</xdr:colOff>
      <xdr:row>33</xdr:row>
      <xdr:rowOff>16530</xdr:rowOff>
    </xdr:to>
    <xdr:sp macro="" textlink="">
      <xdr:nvSpPr>
        <xdr:cNvPr id="25" name="OptionButton2" hidden="1">
          <a:extLst>
            <a:ext uri="{63B3BB69-23CF-44E3-9099-C40C66FF867C}">
              <a14:compatExt xmlns:a14="http://schemas.microsoft.com/office/drawing/2010/main" spid="_x0000_s5164"/>
            </a:ext>
          </a:extLst>
        </xdr:cNvPr>
        <xdr:cNvSpPr/>
      </xdr:nvSpPr>
      <xdr:spPr>
        <a:xfrm>
          <a:off x="364470" y="5254373"/>
          <a:ext cx="152400" cy="114300"/>
        </a:xfrm>
        <a:prstGeom prst="rect">
          <a:avLst/>
        </a:prstGeom>
      </xdr:spPr>
    </xdr:sp>
    <xdr:clientData/>
  </xdr:twoCellAnchor>
  <xdr:twoCellAnchor editAs="oneCell">
    <xdr:from>
      <xdr:col>1</xdr:col>
      <xdr:colOff>203200</xdr:colOff>
      <xdr:row>34</xdr:row>
      <xdr:rowOff>63500</xdr:rowOff>
    </xdr:from>
    <xdr:to>
      <xdr:col>1</xdr:col>
      <xdr:colOff>355600</xdr:colOff>
      <xdr:row>35</xdr:row>
      <xdr:rowOff>16530</xdr:rowOff>
    </xdr:to>
    <xdr:sp macro="" textlink="">
      <xdr:nvSpPr>
        <xdr:cNvPr id="26" name="OptionButton2" hidden="1">
          <a:extLst>
            <a:ext uri="{63B3BB69-23CF-44E3-9099-C40C66FF867C}">
              <a14:compatExt xmlns:a14="http://schemas.microsoft.com/office/drawing/2010/main" spid="_x0000_s5164"/>
            </a:ext>
          </a:extLst>
        </xdr:cNvPr>
        <xdr:cNvSpPr/>
      </xdr:nvSpPr>
      <xdr:spPr>
        <a:xfrm>
          <a:off x="364470" y="6030484"/>
          <a:ext cx="152400" cy="114300"/>
        </a:xfrm>
        <a:prstGeom prst="rect">
          <a:avLst/>
        </a:prstGeom>
      </xdr:spPr>
    </xdr:sp>
    <xdr:clientData/>
  </xdr:twoCellAnchor>
  <xdr:twoCellAnchor editAs="oneCell">
    <xdr:from>
      <xdr:col>1</xdr:col>
      <xdr:colOff>203200</xdr:colOff>
      <xdr:row>36</xdr:row>
      <xdr:rowOff>63500</xdr:rowOff>
    </xdr:from>
    <xdr:to>
      <xdr:col>1</xdr:col>
      <xdr:colOff>355600</xdr:colOff>
      <xdr:row>37</xdr:row>
      <xdr:rowOff>3830</xdr:rowOff>
    </xdr:to>
    <xdr:sp macro="" textlink="">
      <xdr:nvSpPr>
        <xdr:cNvPr id="27" name="OptionButton2" hidden="1">
          <a:extLst>
            <a:ext uri="{63B3BB69-23CF-44E3-9099-C40C66FF867C}">
              <a14:compatExt xmlns:a14="http://schemas.microsoft.com/office/drawing/2010/main" spid="_x0000_s5164"/>
            </a:ext>
          </a:extLst>
        </xdr:cNvPr>
        <xdr:cNvSpPr/>
      </xdr:nvSpPr>
      <xdr:spPr>
        <a:xfrm>
          <a:off x="364470" y="6030484"/>
          <a:ext cx="152400" cy="114300"/>
        </a:xfrm>
        <a:prstGeom prst="rect">
          <a:avLst/>
        </a:prstGeom>
      </xdr:spPr>
    </xdr:sp>
    <xdr:clientData/>
  </xdr:twoCellAnchor>
  <xdr:twoCellAnchor editAs="oneCell">
    <xdr:from>
      <xdr:col>1</xdr:col>
      <xdr:colOff>203200</xdr:colOff>
      <xdr:row>38</xdr:row>
      <xdr:rowOff>63500</xdr:rowOff>
    </xdr:from>
    <xdr:to>
      <xdr:col>1</xdr:col>
      <xdr:colOff>355600</xdr:colOff>
      <xdr:row>39</xdr:row>
      <xdr:rowOff>16530</xdr:rowOff>
    </xdr:to>
    <xdr:sp macro="" textlink="">
      <xdr:nvSpPr>
        <xdr:cNvPr id="28" name="OptionButton2" hidden="1">
          <a:extLst>
            <a:ext uri="{63B3BB69-23CF-44E3-9099-C40C66FF867C}">
              <a14:compatExt xmlns:a14="http://schemas.microsoft.com/office/drawing/2010/main" spid="_x0000_s5164"/>
            </a:ext>
          </a:extLst>
        </xdr:cNvPr>
        <xdr:cNvSpPr/>
      </xdr:nvSpPr>
      <xdr:spPr>
        <a:xfrm>
          <a:off x="364470" y="6030484"/>
          <a:ext cx="152400" cy="114300"/>
        </a:xfrm>
        <a:prstGeom prst="rect">
          <a:avLst/>
        </a:prstGeom>
      </xdr:spPr>
    </xdr:sp>
    <xdr:clientData/>
  </xdr:twoCellAnchor>
  <xdr:twoCellAnchor editAs="oneCell">
    <xdr:from>
      <xdr:col>1</xdr:col>
      <xdr:colOff>203200</xdr:colOff>
      <xdr:row>41</xdr:row>
      <xdr:rowOff>63500</xdr:rowOff>
    </xdr:from>
    <xdr:to>
      <xdr:col>1</xdr:col>
      <xdr:colOff>355600</xdr:colOff>
      <xdr:row>42</xdr:row>
      <xdr:rowOff>4618</xdr:rowOff>
    </xdr:to>
    <xdr:sp macro="" textlink="">
      <xdr:nvSpPr>
        <xdr:cNvPr id="29" name="OptionButton2" hidden="1">
          <a:extLst>
            <a:ext uri="{63B3BB69-23CF-44E3-9099-C40C66FF867C}">
              <a14:compatExt xmlns:a14="http://schemas.microsoft.com/office/drawing/2010/main" spid="_x0000_s5164"/>
            </a:ext>
          </a:extLst>
        </xdr:cNvPr>
        <xdr:cNvSpPr/>
      </xdr:nvSpPr>
      <xdr:spPr>
        <a:xfrm>
          <a:off x="364470" y="6030484"/>
          <a:ext cx="152400" cy="114300"/>
        </a:xfrm>
        <a:prstGeom prst="rect">
          <a:avLst/>
        </a:prstGeom>
      </xdr:spPr>
    </xdr:sp>
    <xdr:clientData/>
  </xdr:twoCellAnchor>
  <xdr:twoCellAnchor editAs="oneCell">
    <xdr:from>
      <xdr:col>1</xdr:col>
      <xdr:colOff>203200</xdr:colOff>
      <xdr:row>34</xdr:row>
      <xdr:rowOff>63500</xdr:rowOff>
    </xdr:from>
    <xdr:to>
      <xdr:col>1</xdr:col>
      <xdr:colOff>355600</xdr:colOff>
      <xdr:row>35</xdr:row>
      <xdr:rowOff>16530</xdr:rowOff>
    </xdr:to>
    <xdr:sp macro="" textlink="">
      <xdr:nvSpPr>
        <xdr:cNvPr id="32" name="OptionButton2" hidden="1">
          <a:extLst>
            <a:ext uri="{63B3BB69-23CF-44E3-9099-C40C66FF867C}">
              <a14:compatExt xmlns:a14="http://schemas.microsoft.com/office/drawing/2010/main" spid="_x0000_s5164"/>
            </a:ext>
          </a:extLst>
        </xdr:cNvPr>
        <xdr:cNvSpPr/>
      </xdr:nvSpPr>
      <xdr:spPr>
        <a:xfrm>
          <a:off x="364470" y="6030484"/>
          <a:ext cx="152400" cy="114300"/>
        </a:xfrm>
        <a:prstGeom prst="rect">
          <a:avLst/>
        </a:prstGeom>
      </xdr:spPr>
    </xdr:sp>
    <xdr:clientData/>
  </xdr:twoCellAnchor>
  <xdr:twoCellAnchor editAs="oneCell">
    <xdr:from>
      <xdr:col>1</xdr:col>
      <xdr:colOff>203200</xdr:colOff>
      <xdr:row>36</xdr:row>
      <xdr:rowOff>63500</xdr:rowOff>
    </xdr:from>
    <xdr:to>
      <xdr:col>1</xdr:col>
      <xdr:colOff>355600</xdr:colOff>
      <xdr:row>37</xdr:row>
      <xdr:rowOff>16530</xdr:rowOff>
    </xdr:to>
    <xdr:sp macro="" textlink="">
      <xdr:nvSpPr>
        <xdr:cNvPr id="33" name="OptionButton2" hidden="1">
          <a:extLst>
            <a:ext uri="{63B3BB69-23CF-44E3-9099-C40C66FF867C}">
              <a14:compatExt xmlns:a14="http://schemas.microsoft.com/office/drawing/2010/main" spid="_x0000_s5164"/>
            </a:ext>
          </a:extLst>
        </xdr:cNvPr>
        <xdr:cNvSpPr/>
      </xdr:nvSpPr>
      <xdr:spPr>
        <a:xfrm>
          <a:off x="364470" y="6030484"/>
          <a:ext cx="152400" cy="114300"/>
        </a:xfrm>
        <a:prstGeom prst="rect">
          <a:avLst/>
        </a:prstGeom>
      </xdr:spPr>
    </xdr:sp>
    <xdr:clientData/>
  </xdr:twoCellAnchor>
  <xdr:twoCellAnchor editAs="oneCell">
    <xdr:from>
      <xdr:col>1</xdr:col>
      <xdr:colOff>203200</xdr:colOff>
      <xdr:row>38</xdr:row>
      <xdr:rowOff>63500</xdr:rowOff>
    </xdr:from>
    <xdr:to>
      <xdr:col>1</xdr:col>
      <xdr:colOff>355600</xdr:colOff>
      <xdr:row>39</xdr:row>
      <xdr:rowOff>16530</xdr:rowOff>
    </xdr:to>
    <xdr:sp macro="" textlink="">
      <xdr:nvSpPr>
        <xdr:cNvPr id="34" name="OptionButton2" hidden="1">
          <a:extLst>
            <a:ext uri="{63B3BB69-23CF-44E3-9099-C40C66FF867C}">
              <a14:compatExt xmlns:a14="http://schemas.microsoft.com/office/drawing/2010/main" spid="_x0000_s5164"/>
            </a:ext>
          </a:extLst>
        </xdr:cNvPr>
        <xdr:cNvSpPr/>
      </xdr:nvSpPr>
      <xdr:spPr>
        <a:xfrm>
          <a:off x="364470" y="6030484"/>
          <a:ext cx="152400" cy="114300"/>
        </a:xfrm>
        <a:prstGeom prst="rect">
          <a:avLst/>
        </a:prstGeom>
      </xdr:spPr>
    </xdr:sp>
    <xdr:clientData/>
  </xdr:twoCellAnchor>
  <xdr:twoCellAnchor editAs="oneCell">
    <xdr:from>
      <xdr:col>1</xdr:col>
      <xdr:colOff>203200</xdr:colOff>
      <xdr:row>40</xdr:row>
      <xdr:rowOff>63500</xdr:rowOff>
    </xdr:from>
    <xdr:to>
      <xdr:col>1</xdr:col>
      <xdr:colOff>355600</xdr:colOff>
      <xdr:row>41</xdr:row>
      <xdr:rowOff>16531</xdr:rowOff>
    </xdr:to>
    <xdr:sp macro="" textlink="">
      <xdr:nvSpPr>
        <xdr:cNvPr id="35" name="OptionButton2" hidden="1">
          <a:extLst>
            <a:ext uri="{63B3BB69-23CF-44E3-9099-C40C66FF867C}">
              <a14:compatExt xmlns:a14="http://schemas.microsoft.com/office/drawing/2010/main" spid="_x0000_s5164"/>
            </a:ext>
          </a:extLst>
        </xdr:cNvPr>
        <xdr:cNvSpPr/>
      </xdr:nvSpPr>
      <xdr:spPr>
        <a:xfrm>
          <a:off x="364470" y="6030484"/>
          <a:ext cx="152400" cy="114300"/>
        </a:xfrm>
        <a:prstGeom prst="rect">
          <a:avLst/>
        </a:prstGeom>
      </xdr:spPr>
    </xdr:sp>
    <xdr:clientData/>
  </xdr:twoCellAnchor>
  <xdr:twoCellAnchor editAs="oneCell">
    <xdr:from>
      <xdr:col>1</xdr:col>
      <xdr:colOff>203200</xdr:colOff>
      <xdr:row>42</xdr:row>
      <xdr:rowOff>63500</xdr:rowOff>
    </xdr:from>
    <xdr:to>
      <xdr:col>1</xdr:col>
      <xdr:colOff>355600</xdr:colOff>
      <xdr:row>43</xdr:row>
      <xdr:rowOff>4619</xdr:rowOff>
    </xdr:to>
    <xdr:sp macro="" textlink="">
      <xdr:nvSpPr>
        <xdr:cNvPr id="36" name="OptionButton1" hidden="1">
          <a:extLst>
            <a:ext uri="{63B3BB69-23CF-44E3-9099-C40C66FF867C}">
              <a14:compatExt xmlns:a14="http://schemas.microsoft.com/office/drawing/2010/main" spid="_x0000_s5163"/>
            </a:ext>
          </a:extLst>
        </xdr:cNvPr>
        <xdr:cNvSpPr/>
      </xdr:nvSpPr>
      <xdr:spPr>
        <a:xfrm>
          <a:off x="364470" y="5828897"/>
          <a:ext cx="152400" cy="114300"/>
        </a:xfrm>
        <a:prstGeom prst="rect">
          <a:avLst/>
        </a:prstGeom>
      </xdr:spPr>
    </xdr:sp>
    <xdr:clientData/>
  </xdr:twoCellAnchor>
  <xdr:twoCellAnchor editAs="oneCell">
    <xdr:from>
      <xdr:col>1</xdr:col>
      <xdr:colOff>203200</xdr:colOff>
      <xdr:row>43</xdr:row>
      <xdr:rowOff>63500</xdr:rowOff>
    </xdr:from>
    <xdr:to>
      <xdr:col>1</xdr:col>
      <xdr:colOff>355600</xdr:colOff>
      <xdr:row>44</xdr:row>
      <xdr:rowOff>16531</xdr:rowOff>
    </xdr:to>
    <xdr:sp macro="" textlink="">
      <xdr:nvSpPr>
        <xdr:cNvPr id="37" name="OptionButton2" hidden="1">
          <a:extLst>
            <a:ext uri="{63B3BB69-23CF-44E3-9099-C40C66FF867C}">
              <a14:compatExt xmlns:a14="http://schemas.microsoft.com/office/drawing/2010/main" spid="_x0000_s5164"/>
            </a:ext>
          </a:extLst>
        </xdr:cNvPr>
        <xdr:cNvSpPr/>
      </xdr:nvSpPr>
      <xdr:spPr>
        <a:xfrm>
          <a:off x="364470" y="6010325"/>
          <a:ext cx="152400" cy="114300"/>
        </a:xfrm>
        <a:prstGeom prst="rect">
          <a:avLst/>
        </a:prstGeom>
      </xdr:spPr>
    </xdr:sp>
    <xdr:clientData/>
  </xdr:twoCellAnchor>
  <xdr:twoCellAnchor editAs="oneCell">
    <xdr:from>
      <xdr:col>1</xdr:col>
      <xdr:colOff>203200</xdr:colOff>
      <xdr:row>45</xdr:row>
      <xdr:rowOff>63500</xdr:rowOff>
    </xdr:from>
    <xdr:to>
      <xdr:col>1</xdr:col>
      <xdr:colOff>355600</xdr:colOff>
      <xdr:row>46</xdr:row>
      <xdr:rowOff>4619</xdr:rowOff>
    </xdr:to>
    <xdr:sp macro="" textlink="">
      <xdr:nvSpPr>
        <xdr:cNvPr id="38" name="OptionButton1" hidden="1">
          <a:extLst>
            <a:ext uri="{63B3BB69-23CF-44E3-9099-C40C66FF867C}">
              <a14:compatExt xmlns:a14="http://schemas.microsoft.com/office/drawing/2010/main" spid="_x0000_s5163"/>
            </a:ext>
          </a:extLst>
        </xdr:cNvPr>
        <xdr:cNvSpPr/>
      </xdr:nvSpPr>
      <xdr:spPr>
        <a:xfrm>
          <a:off x="364470" y="7159373"/>
          <a:ext cx="152400" cy="114300"/>
        </a:xfrm>
        <a:prstGeom prst="rect">
          <a:avLst/>
        </a:prstGeom>
      </xdr:spPr>
    </xdr:sp>
    <xdr:clientData/>
  </xdr:twoCellAnchor>
  <xdr:twoCellAnchor editAs="oneCell">
    <xdr:from>
      <xdr:col>1</xdr:col>
      <xdr:colOff>203200</xdr:colOff>
      <xdr:row>46</xdr:row>
      <xdr:rowOff>63500</xdr:rowOff>
    </xdr:from>
    <xdr:to>
      <xdr:col>1</xdr:col>
      <xdr:colOff>355600</xdr:colOff>
      <xdr:row>47</xdr:row>
      <xdr:rowOff>16531</xdr:rowOff>
    </xdr:to>
    <xdr:sp macro="" textlink="">
      <xdr:nvSpPr>
        <xdr:cNvPr id="39" name="OptionButton2" hidden="1">
          <a:extLst>
            <a:ext uri="{63B3BB69-23CF-44E3-9099-C40C66FF867C}">
              <a14:compatExt xmlns:a14="http://schemas.microsoft.com/office/drawing/2010/main" spid="_x0000_s5164"/>
            </a:ext>
          </a:extLst>
        </xdr:cNvPr>
        <xdr:cNvSpPr/>
      </xdr:nvSpPr>
      <xdr:spPr>
        <a:xfrm>
          <a:off x="364470" y="7340802"/>
          <a:ext cx="152400" cy="114300"/>
        </a:xfrm>
        <a:prstGeom prst="rect">
          <a:avLst/>
        </a:prstGeom>
      </xdr:spPr>
    </xdr:sp>
    <xdr:clientData/>
  </xdr:twoCellAnchor>
  <xdr:twoCellAnchor editAs="oneCell">
    <xdr:from>
      <xdr:col>1</xdr:col>
      <xdr:colOff>203200</xdr:colOff>
      <xdr:row>46</xdr:row>
      <xdr:rowOff>63500</xdr:rowOff>
    </xdr:from>
    <xdr:to>
      <xdr:col>1</xdr:col>
      <xdr:colOff>355600</xdr:colOff>
      <xdr:row>47</xdr:row>
      <xdr:rowOff>16531</xdr:rowOff>
    </xdr:to>
    <xdr:sp macro="" textlink="">
      <xdr:nvSpPr>
        <xdr:cNvPr id="40" name="OptionButton2" hidden="1">
          <a:extLst>
            <a:ext uri="{63B3BB69-23CF-44E3-9099-C40C66FF867C}">
              <a14:compatExt xmlns:a14="http://schemas.microsoft.com/office/drawing/2010/main" spid="_x0000_s5164"/>
            </a:ext>
          </a:extLst>
        </xdr:cNvPr>
        <xdr:cNvSpPr/>
      </xdr:nvSpPr>
      <xdr:spPr>
        <a:xfrm>
          <a:off x="364470" y="6010325"/>
          <a:ext cx="152400" cy="114300"/>
        </a:xfrm>
        <a:prstGeom prst="rect">
          <a:avLst/>
        </a:prstGeom>
      </xdr:spPr>
    </xdr:sp>
    <xdr:clientData/>
  </xdr:twoCellAnchor>
  <xdr:twoCellAnchor editAs="oneCell">
    <xdr:from>
      <xdr:col>1</xdr:col>
      <xdr:colOff>203200</xdr:colOff>
      <xdr:row>48</xdr:row>
      <xdr:rowOff>63500</xdr:rowOff>
    </xdr:from>
    <xdr:to>
      <xdr:col>1</xdr:col>
      <xdr:colOff>355600</xdr:colOff>
      <xdr:row>49</xdr:row>
      <xdr:rowOff>16530</xdr:rowOff>
    </xdr:to>
    <xdr:sp macro="" textlink="">
      <xdr:nvSpPr>
        <xdr:cNvPr id="41" name="OptionButton2" hidden="1">
          <a:extLst>
            <a:ext uri="{63B3BB69-23CF-44E3-9099-C40C66FF867C}">
              <a14:compatExt xmlns:a14="http://schemas.microsoft.com/office/drawing/2010/main" spid="_x0000_s5164"/>
            </a:ext>
          </a:extLst>
        </xdr:cNvPr>
        <xdr:cNvSpPr/>
      </xdr:nvSpPr>
      <xdr:spPr>
        <a:xfrm>
          <a:off x="364470" y="6211913"/>
          <a:ext cx="152400" cy="114300"/>
        </a:xfrm>
        <a:prstGeom prst="rect">
          <a:avLst/>
        </a:prstGeom>
      </xdr:spPr>
    </xdr:sp>
    <xdr:clientData/>
  </xdr:twoCellAnchor>
  <xdr:twoCellAnchor editAs="oneCell">
    <xdr:from>
      <xdr:col>1</xdr:col>
      <xdr:colOff>203200</xdr:colOff>
      <xdr:row>48</xdr:row>
      <xdr:rowOff>63500</xdr:rowOff>
    </xdr:from>
    <xdr:to>
      <xdr:col>1</xdr:col>
      <xdr:colOff>355600</xdr:colOff>
      <xdr:row>49</xdr:row>
      <xdr:rowOff>16530</xdr:rowOff>
    </xdr:to>
    <xdr:sp macro="" textlink="">
      <xdr:nvSpPr>
        <xdr:cNvPr id="42" name="OptionButton2" hidden="1">
          <a:extLst>
            <a:ext uri="{63B3BB69-23CF-44E3-9099-C40C66FF867C}">
              <a14:compatExt xmlns:a14="http://schemas.microsoft.com/office/drawing/2010/main" spid="_x0000_s5164"/>
            </a:ext>
          </a:extLst>
        </xdr:cNvPr>
        <xdr:cNvSpPr/>
      </xdr:nvSpPr>
      <xdr:spPr>
        <a:xfrm>
          <a:off x="364470" y="6211913"/>
          <a:ext cx="152400" cy="114300"/>
        </a:xfrm>
        <a:prstGeom prst="rect">
          <a:avLst/>
        </a:prstGeom>
      </xdr:spPr>
    </xdr:sp>
    <xdr:clientData/>
  </xdr:twoCellAnchor>
  <xdr:twoCellAnchor editAs="oneCell">
    <xdr:from>
      <xdr:col>1</xdr:col>
      <xdr:colOff>203200</xdr:colOff>
      <xdr:row>48</xdr:row>
      <xdr:rowOff>63500</xdr:rowOff>
    </xdr:from>
    <xdr:to>
      <xdr:col>1</xdr:col>
      <xdr:colOff>355600</xdr:colOff>
      <xdr:row>49</xdr:row>
      <xdr:rowOff>3830</xdr:rowOff>
    </xdr:to>
    <xdr:sp macro="" textlink="">
      <xdr:nvSpPr>
        <xdr:cNvPr id="43" name="OptionButton2" hidden="1">
          <a:extLst>
            <a:ext uri="{63B3BB69-23CF-44E3-9099-C40C66FF867C}">
              <a14:compatExt xmlns:a14="http://schemas.microsoft.com/office/drawing/2010/main" spid="_x0000_s5164"/>
            </a:ext>
          </a:extLst>
        </xdr:cNvPr>
        <xdr:cNvSpPr/>
      </xdr:nvSpPr>
      <xdr:spPr>
        <a:xfrm>
          <a:off x="364470" y="6413500"/>
          <a:ext cx="152400" cy="101600"/>
        </a:xfrm>
        <a:prstGeom prst="rect">
          <a:avLst/>
        </a:prstGeom>
      </xdr:spPr>
    </xdr:sp>
    <xdr:clientData/>
  </xdr:twoCellAnchor>
  <xdr:twoCellAnchor editAs="oneCell">
    <xdr:from>
      <xdr:col>1</xdr:col>
      <xdr:colOff>203200</xdr:colOff>
      <xdr:row>50</xdr:row>
      <xdr:rowOff>63500</xdr:rowOff>
    </xdr:from>
    <xdr:to>
      <xdr:col>1</xdr:col>
      <xdr:colOff>355600</xdr:colOff>
      <xdr:row>51</xdr:row>
      <xdr:rowOff>16532</xdr:rowOff>
    </xdr:to>
    <xdr:sp macro="" textlink="">
      <xdr:nvSpPr>
        <xdr:cNvPr id="44" name="OptionButton2" hidden="1">
          <a:extLst>
            <a:ext uri="{63B3BB69-23CF-44E3-9099-C40C66FF867C}">
              <a14:compatExt xmlns:a14="http://schemas.microsoft.com/office/drawing/2010/main" spid="_x0000_s5164"/>
            </a:ext>
          </a:extLst>
        </xdr:cNvPr>
        <xdr:cNvSpPr/>
      </xdr:nvSpPr>
      <xdr:spPr>
        <a:xfrm>
          <a:off x="364470" y="6615087"/>
          <a:ext cx="152400" cy="114300"/>
        </a:xfrm>
        <a:prstGeom prst="rect">
          <a:avLst/>
        </a:prstGeom>
      </xdr:spPr>
    </xdr:sp>
    <xdr:clientData/>
  </xdr:twoCellAnchor>
  <xdr:twoCellAnchor editAs="oneCell">
    <xdr:from>
      <xdr:col>1</xdr:col>
      <xdr:colOff>203200</xdr:colOff>
      <xdr:row>48</xdr:row>
      <xdr:rowOff>63500</xdr:rowOff>
    </xdr:from>
    <xdr:to>
      <xdr:col>1</xdr:col>
      <xdr:colOff>355600</xdr:colOff>
      <xdr:row>49</xdr:row>
      <xdr:rowOff>16530</xdr:rowOff>
    </xdr:to>
    <xdr:sp macro="" textlink="">
      <xdr:nvSpPr>
        <xdr:cNvPr id="45" name="OptionButton2" hidden="1">
          <a:extLst>
            <a:ext uri="{63B3BB69-23CF-44E3-9099-C40C66FF867C}">
              <a14:compatExt xmlns:a14="http://schemas.microsoft.com/office/drawing/2010/main" spid="_x0000_s5164"/>
            </a:ext>
          </a:extLst>
        </xdr:cNvPr>
        <xdr:cNvSpPr/>
      </xdr:nvSpPr>
      <xdr:spPr>
        <a:xfrm>
          <a:off x="364470" y="6413500"/>
          <a:ext cx="152400" cy="114300"/>
        </a:xfrm>
        <a:prstGeom prst="rect">
          <a:avLst/>
        </a:prstGeom>
      </xdr:spPr>
    </xdr:sp>
    <xdr:clientData/>
  </xdr:twoCellAnchor>
  <xdr:twoCellAnchor editAs="oneCell">
    <xdr:from>
      <xdr:col>1</xdr:col>
      <xdr:colOff>203200</xdr:colOff>
      <xdr:row>50</xdr:row>
      <xdr:rowOff>63500</xdr:rowOff>
    </xdr:from>
    <xdr:to>
      <xdr:col>1</xdr:col>
      <xdr:colOff>355600</xdr:colOff>
      <xdr:row>51</xdr:row>
      <xdr:rowOff>16532</xdr:rowOff>
    </xdr:to>
    <xdr:sp macro="" textlink="">
      <xdr:nvSpPr>
        <xdr:cNvPr id="46" name="OptionButton2" hidden="1">
          <a:extLst>
            <a:ext uri="{63B3BB69-23CF-44E3-9099-C40C66FF867C}">
              <a14:compatExt xmlns:a14="http://schemas.microsoft.com/office/drawing/2010/main" spid="_x0000_s5164"/>
            </a:ext>
          </a:extLst>
        </xdr:cNvPr>
        <xdr:cNvSpPr/>
      </xdr:nvSpPr>
      <xdr:spPr>
        <a:xfrm>
          <a:off x="364470" y="6615087"/>
          <a:ext cx="152400" cy="114300"/>
        </a:xfrm>
        <a:prstGeom prst="rect">
          <a:avLst/>
        </a:prstGeom>
      </xdr:spPr>
    </xdr:sp>
    <xdr:clientData/>
  </xdr:twoCellAnchor>
  <xdr:twoCellAnchor editAs="oneCell">
    <xdr:from>
      <xdr:col>1</xdr:col>
      <xdr:colOff>203200</xdr:colOff>
      <xdr:row>52</xdr:row>
      <xdr:rowOff>63500</xdr:rowOff>
    </xdr:from>
    <xdr:to>
      <xdr:col>1</xdr:col>
      <xdr:colOff>355600</xdr:colOff>
      <xdr:row>53</xdr:row>
      <xdr:rowOff>4618</xdr:rowOff>
    </xdr:to>
    <xdr:sp macro="" textlink="">
      <xdr:nvSpPr>
        <xdr:cNvPr id="47" name="OptionButton1" hidden="1">
          <a:extLst>
            <a:ext uri="{63B3BB69-23CF-44E3-9099-C40C66FF867C}">
              <a14:compatExt xmlns:a14="http://schemas.microsoft.com/office/drawing/2010/main" spid="_x0000_s5163"/>
            </a:ext>
          </a:extLst>
        </xdr:cNvPr>
        <xdr:cNvSpPr/>
      </xdr:nvSpPr>
      <xdr:spPr>
        <a:xfrm>
          <a:off x="364470" y="5828897"/>
          <a:ext cx="152400" cy="114300"/>
        </a:xfrm>
        <a:prstGeom prst="rect">
          <a:avLst/>
        </a:prstGeom>
      </xdr:spPr>
    </xdr:sp>
    <xdr:clientData/>
  </xdr:twoCellAnchor>
  <xdr:twoCellAnchor editAs="oneCell">
    <xdr:from>
      <xdr:col>1</xdr:col>
      <xdr:colOff>203200</xdr:colOff>
      <xdr:row>53</xdr:row>
      <xdr:rowOff>63500</xdr:rowOff>
    </xdr:from>
    <xdr:to>
      <xdr:col>1</xdr:col>
      <xdr:colOff>355600</xdr:colOff>
      <xdr:row>54</xdr:row>
      <xdr:rowOff>16530</xdr:rowOff>
    </xdr:to>
    <xdr:sp macro="" textlink="">
      <xdr:nvSpPr>
        <xdr:cNvPr id="48" name="OptionButton2" hidden="1">
          <a:extLst>
            <a:ext uri="{63B3BB69-23CF-44E3-9099-C40C66FF867C}">
              <a14:compatExt xmlns:a14="http://schemas.microsoft.com/office/drawing/2010/main" spid="_x0000_s5164"/>
            </a:ext>
          </a:extLst>
        </xdr:cNvPr>
        <xdr:cNvSpPr/>
      </xdr:nvSpPr>
      <xdr:spPr>
        <a:xfrm>
          <a:off x="364470" y="6010325"/>
          <a:ext cx="152400" cy="114300"/>
        </a:xfrm>
        <a:prstGeom prst="rect">
          <a:avLst/>
        </a:prstGeom>
      </xdr:spPr>
    </xdr:sp>
    <xdr:clientData/>
  </xdr:twoCellAnchor>
  <xdr:twoCellAnchor editAs="oneCell">
    <xdr:from>
      <xdr:col>1</xdr:col>
      <xdr:colOff>203200</xdr:colOff>
      <xdr:row>55</xdr:row>
      <xdr:rowOff>63500</xdr:rowOff>
    </xdr:from>
    <xdr:to>
      <xdr:col>1</xdr:col>
      <xdr:colOff>355600</xdr:colOff>
      <xdr:row>56</xdr:row>
      <xdr:rowOff>16530</xdr:rowOff>
    </xdr:to>
    <xdr:sp macro="" textlink="">
      <xdr:nvSpPr>
        <xdr:cNvPr id="49" name="OptionButton2" hidden="1">
          <a:extLst>
            <a:ext uri="{63B3BB69-23CF-44E3-9099-C40C66FF867C}">
              <a14:compatExt xmlns:a14="http://schemas.microsoft.com/office/drawing/2010/main" spid="_x0000_s5164"/>
            </a:ext>
          </a:extLst>
        </xdr:cNvPr>
        <xdr:cNvSpPr/>
      </xdr:nvSpPr>
      <xdr:spPr>
        <a:xfrm>
          <a:off x="364470" y="6211913"/>
          <a:ext cx="152400" cy="114300"/>
        </a:xfrm>
        <a:prstGeom prst="rect">
          <a:avLst/>
        </a:prstGeom>
      </xdr:spPr>
    </xdr:sp>
    <xdr:clientData/>
  </xdr:twoCellAnchor>
  <xdr:twoCellAnchor editAs="oneCell">
    <xdr:from>
      <xdr:col>1</xdr:col>
      <xdr:colOff>203200</xdr:colOff>
      <xdr:row>55</xdr:row>
      <xdr:rowOff>63500</xdr:rowOff>
    </xdr:from>
    <xdr:to>
      <xdr:col>1</xdr:col>
      <xdr:colOff>355600</xdr:colOff>
      <xdr:row>56</xdr:row>
      <xdr:rowOff>16530</xdr:rowOff>
    </xdr:to>
    <xdr:sp macro="" textlink="">
      <xdr:nvSpPr>
        <xdr:cNvPr id="50" name="OptionButton2" hidden="1">
          <a:extLst>
            <a:ext uri="{63B3BB69-23CF-44E3-9099-C40C66FF867C}">
              <a14:compatExt xmlns:a14="http://schemas.microsoft.com/office/drawing/2010/main" spid="_x0000_s5164"/>
            </a:ext>
          </a:extLst>
        </xdr:cNvPr>
        <xdr:cNvSpPr/>
      </xdr:nvSpPr>
      <xdr:spPr>
        <a:xfrm>
          <a:off x="364470" y="6211913"/>
          <a:ext cx="152400" cy="114300"/>
        </a:xfrm>
        <a:prstGeom prst="rect">
          <a:avLst/>
        </a:prstGeom>
      </xdr:spPr>
    </xdr:sp>
    <xdr:clientData/>
  </xdr:twoCellAnchor>
  <xdr:twoCellAnchor editAs="oneCell">
    <xdr:from>
      <xdr:col>1</xdr:col>
      <xdr:colOff>203200</xdr:colOff>
      <xdr:row>57</xdr:row>
      <xdr:rowOff>63500</xdr:rowOff>
    </xdr:from>
    <xdr:to>
      <xdr:col>1</xdr:col>
      <xdr:colOff>355600</xdr:colOff>
      <xdr:row>58</xdr:row>
      <xdr:rowOff>4618</xdr:rowOff>
    </xdr:to>
    <xdr:sp macro="" textlink="">
      <xdr:nvSpPr>
        <xdr:cNvPr id="51" name="OptionButton1" hidden="1">
          <a:extLst>
            <a:ext uri="{63B3BB69-23CF-44E3-9099-C40C66FF867C}">
              <a14:compatExt xmlns:a14="http://schemas.microsoft.com/office/drawing/2010/main" spid="_x0000_s5163"/>
            </a:ext>
          </a:extLst>
        </xdr:cNvPr>
        <xdr:cNvSpPr/>
      </xdr:nvSpPr>
      <xdr:spPr>
        <a:xfrm>
          <a:off x="364470" y="5828897"/>
          <a:ext cx="152400" cy="114300"/>
        </a:xfrm>
        <a:prstGeom prst="rect">
          <a:avLst/>
        </a:prstGeom>
      </xdr:spPr>
    </xdr:sp>
    <xdr:clientData/>
  </xdr:twoCellAnchor>
  <xdr:twoCellAnchor editAs="oneCell">
    <xdr:from>
      <xdr:col>1</xdr:col>
      <xdr:colOff>203200</xdr:colOff>
      <xdr:row>58</xdr:row>
      <xdr:rowOff>63500</xdr:rowOff>
    </xdr:from>
    <xdr:to>
      <xdr:col>1</xdr:col>
      <xdr:colOff>355600</xdr:colOff>
      <xdr:row>59</xdr:row>
      <xdr:rowOff>3830</xdr:rowOff>
    </xdr:to>
    <xdr:sp macro="" textlink="">
      <xdr:nvSpPr>
        <xdr:cNvPr id="52" name="OptionButton2" hidden="1">
          <a:extLst>
            <a:ext uri="{63B3BB69-23CF-44E3-9099-C40C66FF867C}">
              <a14:compatExt xmlns:a14="http://schemas.microsoft.com/office/drawing/2010/main" spid="_x0000_s5164"/>
            </a:ext>
          </a:extLst>
        </xdr:cNvPr>
        <xdr:cNvSpPr/>
      </xdr:nvSpPr>
      <xdr:spPr>
        <a:xfrm>
          <a:off x="364470" y="6010325"/>
          <a:ext cx="152400" cy="114300"/>
        </a:xfrm>
        <a:prstGeom prst="rect">
          <a:avLst/>
        </a:prstGeom>
      </xdr:spPr>
    </xdr:sp>
    <xdr:clientData/>
  </xdr:twoCellAnchor>
  <xdr:twoCellAnchor editAs="oneCell">
    <xdr:from>
      <xdr:col>1</xdr:col>
      <xdr:colOff>203200</xdr:colOff>
      <xdr:row>60</xdr:row>
      <xdr:rowOff>63500</xdr:rowOff>
    </xdr:from>
    <xdr:to>
      <xdr:col>1</xdr:col>
      <xdr:colOff>355600</xdr:colOff>
      <xdr:row>61</xdr:row>
      <xdr:rowOff>3829</xdr:rowOff>
    </xdr:to>
    <xdr:sp macro="" textlink="">
      <xdr:nvSpPr>
        <xdr:cNvPr id="53" name="OptionButton2" hidden="1">
          <a:extLst>
            <a:ext uri="{63B3BB69-23CF-44E3-9099-C40C66FF867C}">
              <a14:compatExt xmlns:a14="http://schemas.microsoft.com/office/drawing/2010/main" spid="_x0000_s5164"/>
            </a:ext>
          </a:extLst>
        </xdr:cNvPr>
        <xdr:cNvSpPr/>
      </xdr:nvSpPr>
      <xdr:spPr>
        <a:xfrm>
          <a:off x="364470" y="6211913"/>
          <a:ext cx="152400" cy="114300"/>
        </a:xfrm>
        <a:prstGeom prst="rect">
          <a:avLst/>
        </a:prstGeom>
      </xdr:spPr>
    </xdr:sp>
    <xdr:clientData/>
  </xdr:twoCellAnchor>
  <xdr:twoCellAnchor editAs="oneCell">
    <xdr:from>
      <xdr:col>1</xdr:col>
      <xdr:colOff>203200</xdr:colOff>
      <xdr:row>62</xdr:row>
      <xdr:rowOff>63500</xdr:rowOff>
    </xdr:from>
    <xdr:to>
      <xdr:col>1</xdr:col>
      <xdr:colOff>355600</xdr:colOff>
      <xdr:row>63</xdr:row>
      <xdr:rowOff>3830</xdr:rowOff>
    </xdr:to>
    <xdr:sp macro="" textlink="">
      <xdr:nvSpPr>
        <xdr:cNvPr id="54" name="OptionButton2" hidden="1">
          <a:extLst>
            <a:ext uri="{63B3BB69-23CF-44E3-9099-C40C66FF867C}">
              <a14:compatExt xmlns:a14="http://schemas.microsoft.com/office/drawing/2010/main" spid="_x0000_s5164"/>
            </a:ext>
          </a:extLst>
        </xdr:cNvPr>
        <xdr:cNvSpPr/>
      </xdr:nvSpPr>
      <xdr:spPr>
        <a:xfrm>
          <a:off x="364470" y="6413500"/>
          <a:ext cx="152400" cy="101600"/>
        </a:xfrm>
        <a:prstGeom prst="rect">
          <a:avLst/>
        </a:prstGeom>
      </xdr:spPr>
    </xdr:sp>
    <xdr:clientData/>
  </xdr:twoCellAnchor>
  <xdr:twoCellAnchor editAs="oneCell">
    <xdr:from>
      <xdr:col>1</xdr:col>
      <xdr:colOff>203200</xdr:colOff>
      <xdr:row>60</xdr:row>
      <xdr:rowOff>63500</xdr:rowOff>
    </xdr:from>
    <xdr:to>
      <xdr:col>1</xdr:col>
      <xdr:colOff>355600</xdr:colOff>
      <xdr:row>61</xdr:row>
      <xdr:rowOff>3829</xdr:rowOff>
    </xdr:to>
    <xdr:sp macro="" textlink="">
      <xdr:nvSpPr>
        <xdr:cNvPr id="55" name="OptionButton2" hidden="1">
          <a:extLst>
            <a:ext uri="{63B3BB69-23CF-44E3-9099-C40C66FF867C}">
              <a14:compatExt xmlns:a14="http://schemas.microsoft.com/office/drawing/2010/main" spid="_x0000_s5164"/>
            </a:ext>
          </a:extLst>
        </xdr:cNvPr>
        <xdr:cNvSpPr/>
      </xdr:nvSpPr>
      <xdr:spPr>
        <a:xfrm>
          <a:off x="364470" y="6211913"/>
          <a:ext cx="152400" cy="114300"/>
        </a:xfrm>
        <a:prstGeom prst="rect">
          <a:avLst/>
        </a:prstGeom>
      </xdr:spPr>
    </xdr:sp>
    <xdr:clientData/>
  </xdr:twoCellAnchor>
  <xdr:twoCellAnchor editAs="oneCell">
    <xdr:from>
      <xdr:col>1</xdr:col>
      <xdr:colOff>203200</xdr:colOff>
      <xdr:row>62</xdr:row>
      <xdr:rowOff>63500</xdr:rowOff>
    </xdr:from>
    <xdr:to>
      <xdr:col>1</xdr:col>
      <xdr:colOff>355600</xdr:colOff>
      <xdr:row>63</xdr:row>
      <xdr:rowOff>3830</xdr:rowOff>
    </xdr:to>
    <xdr:sp macro="" textlink="">
      <xdr:nvSpPr>
        <xdr:cNvPr id="56" name="OptionButton2" hidden="1">
          <a:extLst>
            <a:ext uri="{63B3BB69-23CF-44E3-9099-C40C66FF867C}">
              <a14:compatExt xmlns:a14="http://schemas.microsoft.com/office/drawing/2010/main" spid="_x0000_s5164"/>
            </a:ext>
          </a:extLst>
        </xdr:cNvPr>
        <xdr:cNvSpPr/>
      </xdr:nvSpPr>
      <xdr:spPr>
        <a:xfrm>
          <a:off x="364470" y="6413500"/>
          <a:ext cx="152400" cy="114300"/>
        </a:xfrm>
        <a:prstGeom prst="rect">
          <a:avLst/>
        </a:prstGeom>
      </xdr:spPr>
    </xdr:sp>
    <xdr:clientData/>
  </xdr:twoCellAnchor>
  <xdr:twoCellAnchor editAs="oneCell">
    <xdr:from>
      <xdr:col>1</xdr:col>
      <xdr:colOff>203200</xdr:colOff>
      <xdr:row>64</xdr:row>
      <xdr:rowOff>63500</xdr:rowOff>
    </xdr:from>
    <xdr:to>
      <xdr:col>1</xdr:col>
      <xdr:colOff>355600</xdr:colOff>
      <xdr:row>65</xdr:row>
      <xdr:rowOff>4618</xdr:rowOff>
    </xdr:to>
    <xdr:sp macro="" textlink="">
      <xdr:nvSpPr>
        <xdr:cNvPr id="57" name="OptionButton1" hidden="1">
          <a:extLst>
            <a:ext uri="{63B3BB69-23CF-44E3-9099-C40C66FF867C}">
              <a14:compatExt xmlns:a14="http://schemas.microsoft.com/office/drawing/2010/main" spid="_x0000_s5163"/>
            </a:ext>
          </a:extLst>
        </xdr:cNvPr>
        <xdr:cNvSpPr/>
      </xdr:nvSpPr>
      <xdr:spPr>
        <a:xfrm>
          <a:off x="368009" y="9321897"/>
          <a:ext cx="152400" cy="115622"/>
        </a:xfrm>
        <a:prstGeom prst="rect">
          <a:avLst/>
        </a:prstGeom>
      </xdr:spPr>
    </xdr:sp>
    <xdr:clientData/>
  </xdr:twoCellAnchor>
  <xdr:twoCellAnchor editAs="oneCell">
    <xdr:from>
      <xdr:col>1</xdr:col>
      <xdr:colOff>203200</xdr:colOff>
      <xdr:row>65</xdr:row>
      <xdr:rowOff>63500</xdr:rowOff>
    </xdr:from>
    <xdr:to>
      <xdr:col>1</xdr:col>
      <xdr:colOff>355600</xdr:colOff>
      <xdr:row>66</xdr:row>
      <xdr:rowOff>3830</xdr:rowOff>
    </xdr:to>
    <xdr:sp macro="" textlink="">
      <xdr:nvSpPr>
        <xdr:cNvPr id="58" name="OptionButton2" hidden="1">
          <a:extLst>
            <a:ext uri="{63B3BB69-23CF-44E3-9099-C40C66FF867C}">
              <a14:compatExt xmlns:a14="http://schemas.microsoft.com/office/drawing/2010/main" spid="_x0000_s5164"/>
            </a:ext>
          </a:extLst>
        </xdr:cNvPr>
        <xdr:cNvSpPr/>
      </xdr:nvSpPr>
      <xdr:spPr>
        <a:xfrm>
          <a:off x="368009" y="9496401"/>
          <a:ext cx="152400" cy="105139"/>
        </a:xfrm>
        <a:prstGeom prst="rect">
          <a:avLst/>
        </a:prstGeom>
      </xdr:spPr>
    </xdr:sp>
    <xdr:clientData/>
  </xdr:twoCellAnchor>
  <xdr:twoCellAnchor editAs="oneCell">
    <xdr:from>
      <xdr:col>1</xdr:col>
      <xdr:colOff>203200</xdr:colOff>
      <xdr:row>67</xdr:row>
      <xdr:rowOff>63500</xdr:rowOff>
    </xdr:from>
    <xdr:to>
      <xdr:col>1</xdr:col>
      <xdr:colOff>355600</xdr:colOff>
      <xdr:row>68</xdr:row>
      <xdr:rowOff>3830</xdr:rowOff>
    </xdr:to>
    <xdr:sp macro="" textlink="">
      <xdr:nvSpPr>
        <xdr:cNvPr id="59" name="OptionButton2" hidden="1">
          <a:extLst>
            <a:ext uri="{63B3BB69-23CF-44E3-9099-C40C66FF867C}">
              <a14:compatExt xmlns:a14="http://schemas.microsoft.com/office/drawing/2010/main" spid="_x0000_s5164"/>
            </a:ext>
          </a:extLst>
        </xdr:cNvPr>
        <xdr:cNvSpPr/>
      </xdr:nvSpPr>
      <xdr:spPr>
        <a:xfrm>
          <a:off x="368009" y="9699989"/>
          <a:ext cx="152400" cy="105139"/>
        </a:xfrm>
        <a:prstGeom prst="rect">
          <a:avLst/>
        </a:prstGeom>
      </xdr:spPr>
    </xdr:sp>
    <xdr:clientData/>
  </xdr:twoCellAnchor>
  <xdr:twoCellAnchor editAs="oneCell">
    <xdr:from>
      <xdr:col>1</xdr:col>
      <xdr:colOff>203200</xdr:colOff>
      <xdr:row>67</xdr:row>
      <xdr:rowOff>63500</xdr:rowOff>
    </xdr:from>
    <xdr:to>
      <xdr:col>1</xdr:col>
      <xdr:colOff>355600</xdr:colOff>
      <xdr:row>68</xdr:row>
      <xdr:rowOff>3830</xdr:rowOff>
    </xdr:to>
    <xdr:sp macro="" textlink="">
      <xdr:nvSpPr>
        <xdr:cNvPr id="60" name="OptionButton2" hidden="1">
          <a:extLst>
            <a:ext uri="{63B3BB69-23CF-44E3-9099-C40C66FF867C}">
              <a14:compatExt xmlns:a14="http://schemas.microsoft.com/office/drawing/2010/main" spid="_x0000_s5164"/>
            </a:ext>
          </a:extLst>
        </xdr:cNvPr>
        <xdr:cNvSpPr/>
      </xdr:nvSpPr>
      <xdr:spPr>
        <a:xfrm>
          <a:off x="368009" y="9699989"/>
          <a:ext cx="152400" cy="105139"/>
        </a:xfrm>
        <a:prstGeom prst="rect">
          <a:avLst/>
        </a:prstGeom>
      </xdr:spPr>
    </xdr:sp>
    <xdr:clientData/>
  </xdr:twoCellAnchor>
  <xdr:twoCellAnchor editAs="oneCell">
    <xdr:from>
      <xdr:col>1</xdr:col>
      <xdr:colOff>203200</xdr:colOff>
      <xdr:row>69</xdr:row>
      <xdr:rowOff>63500</xdr:rowOff>
    </xdr:from>
    <xdr:to>
      <xdr:col>1</xdr:col>
      <xdr:colOff>355600</xdr:colOff>
      <xdr:row>70</xdr:row>
      <xdr:rowOff>72480</xdr:rowOff>
    </xdr:to>
    <xdr:sp macro="" textlink="">
      <xdr:nvSpPr>
        <xdr:cNvPr id="61" name="OptionButton1" hidden="1">
          <a:extLst>
            <a:ext uri="{63B3BB69-23CF-44E3-9099-C40C66FF867C}">
              <a14:compatExt xmlns:a14="http://schemas.microsoft.com/office/drawing/2010/main" spid="_x0000_s5163"/>
            </a:ext>
          </a:extLst>
        </xdr:cNvPr>
        <xdr:cNvSpPr/>
      </xdr:nvSpPr>
      <xdr:spPr>
        <a:xfrm>
          <a:off x="368009" y="10601592"/>
          <a:ext cx="152400" cy="183484"/>
        </a:xfrm>
        <a:prstGeom prst="rect">
          <a:avLst/>
        </a:prstGeom>
      </xdr:spPr>
    </xdr:sp>
    <xdr:clientData/>
  </xdr:twoCellAnchor>
  <xdr:twoCellAnchor editAs="oneCell">
    <xdr:from>
      <xdr:col>1</xdr:col>
      <xdr:colOff>203200</xdr:colOff>
      <xdr:row>70</xdr:row>
      <xdr:rowOff>63500</xdr:rowOff>
    </xdr:from>
    <xdr:to>
      <xdr:col>1</xdr:col>
      <xdr:colOff>355600</xdr:colOff>
      <xdr:row>71</xdr:row>
      <xdr:rowOff>3830</xdr:rowOff>
    </xdr:to>
    <xdr:sp macro="" textlink="">
      <xdr:nvSpPr>
        <xdr:cNvPr id="62" name="OptionButton2" hidden="1">
          <a:extLst>
            <a:ext uri="{63B3BB69-23CF-44E3-9099-C40C66FF867C}">
              <a14:compatExt xmlns:a14="http://schemas.microsoft.com/office/drawing/2010/main" spid="_x0000_s5164"/>
            </a:ext>
          </a:extLst>
        </xdr:cNvPr>
        <xdr:cNvSpPr/>
      </xdr:nvSpPr>
      <xdr:spPr>
        <a:xfrm>
          <a:off x="368009" y="10843958"/>
          <a:ext cx="152400" cy="105139"/>
        </a:xfrm>
        <a:prstGeom prst="rect">
          <a:avLst/>
        </a:prstGeom>
      </xdr:spPr>
    </xdr:sp>
    <xdr:clientData/>
  </xdr:twoCellAnchor>
  <xdr:twoCellAnchor editAs="oneCell">
    <xdr:from>
      <xdr:col>1</xdr:col>
      <xdr:colOff>203200</xdr:colOff>
      <xdr:row>73</xdr:row>
      <xdr:rowOff>63500</xdr:rowOff>
    </xdr:from>
    <xdr:to>
      <xdr:col>1</xdr:col>
      <xdr:colOff>355600</xdr:colOff>
      <xdr:row>74</xdr:row>
      <xdr:rowOff>72480</xdr:rowOff>
    </xdr:to>
    <xdr:sp macro="" textlink="">
      <xdr:nvSpPr>
        <xdr:cNvPr id="63" name="OptionButton1" hidden="1">
          <a:extLst>
            <a:ext uri="{63B3BB69-23CF-44E3-9099-C40C66FF867C}">
              <a14:compatExt xmlns:a14="http://schemas.microsoft.com/office/drawing/2010/main" spid="_x0000_s5163"/>
            </a:ext>
          </a:extLst>
        </xdr:cNvPr>
        <xdr:cNvSpPr/>
      </xdr:nvSpPr>
      <xdr:spPr>
        <a:xfrm>
          <a:off x="368009" y="10601592"/>
          <a:ext cx="152400" cy="183484"/>
        </a:xfrm>
        <a:prstGeom prst="rect">
          <a:avLst/>
        </a:prstGeom>
      </xdr:spPr>
    </xdr:sp>
    <xdr:clientData/>
  </xdr:twoCellAnchor>
  <xdr:twoCellAnchor>
    <xdr:from>
      <xdr:col>0</xdr:col>
      <xdr:colOff>116171</xdr:colOff>
      <xdr:row>24</xdr:row>
      <xdr:rowOff>12902</xdr:rowOff>
    </xdr:from>
    <xdr:to>
      <xdr:col>9</xdr:col>
      <xdr:colOff>106642</xdr:colOff>
      <xdr:row>78</xdr:row>
      <xdr:rowOff>96946</xdr:rowOff>
    </xdr:to>
    <xdr:sp macro="" textlink="">
      <xdr:nvSpPr>
        <xdr:cNvPr id="64" name="Rektangel 63"/>
        <xdr:cNvSpPr/>
      </xdr:nvSpPr>
      <xdr:spPr bwMode="auto">
        <a:xfrm>
          <a:off x="116171" y="4453055"/>
          <a:ext cx="7416578" cy="8663815"/>
        </a:xfrm>
        <a:prstGeom prst="rect">
          <a:avLst/>
        </a:prstGeom>
        <a:no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editAs="oneCell">
    <xdr:from>
      <xdr:col>7</xdr:col>
      <xdr:colOff>232671</xdr:colOff>
      <xdr:row>4</xdr:row>
      <xdr:rowOff>29084</xdr:rowOff>
    </xdr:from>
    <xdr:to>
      <xdr:col>8</xdr:col>
      <xdr:colOff>801750</xdr:colOff>
      <xdr:row>5</xdr:row>
      <xdr:rowOff>25303</xdr:rowOff>
    </xdr:to>
    <xdr:pic>
      <xdr:nvPicPr>
        <xdr:cNvPr id="2" name="Bild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66335" y="959771"/>
          <a:ext cx="889003" cy="2482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0</xdr:row>
          <xdr:rowOff>76200</xdr:rowOff>
        </xdr:from>
        <xdr:to>
          <xdr:col>1</xdr:col>
          <xdr:colOff>419100</xdr:colOff>
          <xdr:row>0</xdr:row>
          <xdr:rowOff>342900</xdr:rowOff>
        </xdr:to>
        <xdr:sp macro="" textlink="">
          <xdr:nvSpPr>
            <xdr:cNvPr id="6145" name="Button 1"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431800</xdr:colOff>
          <xdr:row>0</xdr:row>
          <xdr:rowOff>76200</xdr:rowOff>
        </xdr:from>
        <xdr:to>
          <xdr:col>3</xdr:col>
          <xdr:colOff>203200</xdr:colOff>
          <xdr:row>0</xdr:row>
          <xdr:rowOff>342900</xdr:rowOff>
        </xdr:to>
        <xdr:sp macro="" textlink="">
          <xdr:nvSpPr>
            <xdr:cNvPr id="6147" name="Button 3" hidden="1">
              <a:extLst>
                <a:ext uri="{63B3BB69-23CF-44E3-9099-C40C66FF867C}">
                  <a14:compatExt spid="_x0000_s6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228600</xdr:colOff>
          <xdr:row>0</xdr:row>
          <xdr:rowOff>76200</xdr:rowOff>
        </xdr:from>
        <xdr:to>
          <xdr:col>5</xdr:col>
          <xdr:colOff>342900</xdr:colOff>
          <xdr:row>0</xdr:row>
          <xdr:rowOff>342900</xdr:rowOff>
        </xdr:to>
        <xdr:sp macro="" textlink="">
          <xdr:nvSpPr>
            <xdr:cNvPr id="6148" name="Button 4" hidden="1">
              <a:extLst>
                <a:ext uri="{63B3BB69-23CF-44E3-9099-C40C66FF867C}">
                  <a14:compatExt spid="_x0000_s6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Utskrift</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1498600</xdr:colOff>
          <xdr:row>0</xdr:row>
          <xdr:rowOff>88900</xdr:rowOff>
        </xdr:from>
        <xdr:to>
          <xdr:col>3</xdr:col>
          <xdr:colOff>355600</xdr:colOff>
          <xdr:row>1</xdr:row>
          <xdr:rowOff>127000</xdr:rowOff>
        </xdr:to>
        <xdr:sp macro="" textlink="">
          <xdr:nvSpPr>
            <xdr:cNvPr id="7169" name="Button 1" hidden="1">
              <a:extLst>
                <a:ext uri="{63B3BB69-23CF-44E3-9099-C40C66FF867C}">
                  <a14:compatExt spid="_x0000_s7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0</xdr:row>
          <xdr:rowOff>88900</xdr:rowOff>
        </xdr:from>
        <xdr:to>
          <xdr:col>2</xdr:col>
          <xdr:colOff>1485900</xdr:colOff>
          <xdr:row>1</xdr:row>
          <xdr:rowOff>127000</xdr:rowOff>
        </xdr:to>
        <xdr:sp macro="" textlink="">
          <xdr:nvSpPr>
            <xdr:cNvPr id="7170" name="Button 2" hidden="1">
              <a:extLst>
                <a:ext uri="{63B3BB69-23CF-44E3-9099-C40C66FF867C}">
                  <a14:compatExt spid="_x0000_s7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100" b="1" i="0" u="none" strike="noStrike" baseline="0">
                  <a:solidFill>
                    <a:srgbClr val="000000"/>
                  </a:solidFill>
                  <a:latin typeface="Arial"/>
                  <a:cs typeface="Arial"/>
                </a:rPr>
                <a:t>Tilbake til  konteringslisten</a:t>
              </a:r>
            </a:p>
          </xdr:txBody>
        </xdr:sp>
        <xdr:clientData fPrintsWithSheet="0"/>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ctrlProp" Target="../ctrlProps/ctrlProp33.x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vmlDrawing" Target="../drawings/vmlDrawing10.vml"/><Relationship Id="rId1" Type="http://schemas.openxmlformats.org/officeDocument/2006/relationships/drawing" Target="../drawings/drawing10.xml"/><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43.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4.vml"/><Relationship Id="rId1" Type="http://schemas.openxmlformats.org/officeDocument/2006/relationships/drawing" Target="../drawings/drawing4.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2.xml"/><Relationship Id="rId2" Type="http://schemas.openxmlformats.org/officeDocument/2006/relationships/vmlDrawing" Target="../drawings/vmlDrawing5.vml"/><Relationship Id="rId1" Type="http://schemas.openxmlformats.org/officeDocument/2006/relationships/drawing" Target="../drawings/drawing5.xml"/><Relationship Id="rId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24.xml"/><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26.xml"/><Relationship Id="rId2" Type="http://schemas.openxmlformats.org/officeDocument/2006/relationships/vmlDrawing" Target="../drawings/vmlDrawing7.vml"/><Relationship Id="rId1" Type="http://schemas.openxmlformats.org/officeDocument/2006/relationships/drawing" Target="../drawings/drawing7.xml"/><Relationship Id="rId5" Type="http://schemas.openxmlformats.org/officeDocument/2006/relationships/comments" Target="../comments2.xml"/><Relationship Id="rId4" Type="http://schemas.openxmlformats.org/officeDocument/2006/relationships/ctrlProp" Target="../ctrlProps/ctrlProp27.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28.xml"/><Relationship Id="rId2" Type="http://schemas.openxmlformats.org/officeDocument/2006/relationships/vmlDrawing" Target="../drawings/vmlDrawing8.vml"/><Relationship Id="rId1" Type="http://schemas.openxmlformats.org/officeDocument/2006/relationships/drawing" Target="../drawings/drawing8.xml"/><Relationship Id="rId6" Type="http://schemas.openxmlformats.org/officeDocument/2006/relationships/comments" Target="../comments3.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31.xml"/><Relationship Id="rId2" Type="http://schemas.openxmlformats.org/officeDocument/2006/relationships/vmlDrawing" Target="../drawings/vmlDrawing9.vml"/><Relationship Id="rId1" Type="http://schemas.openxmlformats.org/officeDocument/2006/relationships/drawing" Target="../drawings/drawing9.xml"/><Relationship Id="rId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pageSetUpPr fitToPage="1"/>
  </sheetPr>
  <dimension ref="A1:IJ450"/>
  <sheetViews>
    <sheetView showGridLines="0" tabSelected="1" workbookViewId="0">
      <pane xSplit="10" ySplit="5" topLeftCell="K6" activePane="bottomRight" state="frozen"/>
      <selection pane="topRight" activeCell="K1" sqref="K1"/>
      <selection pane="bottomLeft" activeCell="A6" sqref="A6"/>
      <selection pane="bottomRight" activeCell="A6" sqref="A6"/>
    </sheetView>
  </sheetViews>
  <sheetFormatPr baseColWidth="10" defaultColWidth="9.1796875" defaultRowHeight="12.5"/>
  <cols>
    <col min="1" max="1" width="6.6328125" style="13" customWidth="1"/>
    <col min="2" max="2" width="5.453125" style="13" customWidth="1"/>
    <col min="3" max="3" width="25.36328125" style="13" customWidth="1"/>
    <col min="4" max="4" width="5.81640625" style="15" customWidth="1"/>
    <col min="5" max="5" width="22.453125" style="13" customWidth="1"/>
    <col min="6" max="6" width="3.81640625" style="16" customWidth="1"/>
    <col min="7" max="7" width="5.81640625" style="16" customWidth="1"/>
    <col min="8" max="8" width="22.453125" style="16" customWidth="1"/>
    <col min="9" max="9" width="3.81640625" style="16" customWidth="1"/>
    <col min="10" max="11" width="12.6328125" style="17" customWidth="1"/>
    <col min="12" max="13" width="11.6328125" style="17" customWidth="1"/>
    <col min="14" max="21" width="13.81640625" style="17" hidden="1" customWidth="1"/>
    <col min="22" max="39" width="14.6328125" style="310" hidden="1" customWidth="1"/>
    <col min="40" max="40" width="11.453125" style="312" hidden="1" customWidth="1"/>
    <col min="41" max="81" width="14.6328125" style="310" hidden="1" customWidth="1"/>
    <col min="82" max="82" width="16.6328125" style="310" hidden="1" customWidth="1"/>
    <col min="83" max="83" width="11.6328125" style="310" hidden="1" customWidth="1"/>
    <col min="84" max="89" width="9.1796875" style="310" hidden="1" customWidth="1"/>
    <col min="90" max="210" width="14.6328125" style="310" hidden="1" customWidth="1"/>
    <col min="211" max="214" width="9.1796875" style="310" hidden="1" customWidth="1"/>
    <col min="215" max="216" width="3.81640625" style="448" hidden="1" customWidth="1"/>
    <col min="217" max="217" width="9.1796875" style="310" hidden="1" customWidth="1"/>
    <col min="218" max="244" width="9.1796875" style="310" customWidth="1"/>
    <col min="245" max="16384" width="9.1796875" style="13"/>
  </cols>
  <sheetData>
    <row r="1" spans="1:244" s="8" customFormat="1" ht="48.75" customHeight="1" thickBot="1">
      <c r="A1" s="54"/>
      <c r="B1" s="54"/>
      <c r="C1" s="54"/>
      <c r="D1" s="55"/>
      <c r="E1" s="54"/>
      <c r="F1" s="56"/>
      <c r="G1" s="56"/>
      <c r="H1" s="524" t="s">
        <v>284</v>
      </c>
      <c r="I1" s="524"/>
      <c r="J1" s="524"/>
      <c r="K1" s="524"/>
      <c r="L1" s="57"/>
      <c r="M1" s="57"/>
      <c r="N1" s="57"/>
      <c r="O1" s="57"/>
      <c r="P1" s="57"/>
      <c r="Q1" s="57"/>
      <c r="R1" s="57"/>
      <c r="S1" s="57"/>
      <c r="T1" s="57"/>
      <c r="U1" s="57"/>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5"/>
      <c r="AX1" s="305"/>
      <c r="AY1" s="305"/>
      <c r="AZ1" s="305"/>
      <c r="BA1" s="304"/>
      <c r="BB1" s="304"/>
      <c r="BC1" s="304"/>
      <c r="BD1" s="304"/>
      <c r="BE1" s="304"/>
      <c r="BF1" s="304"/>
      <c r="BG1" s="304"/>
      <c r="BH1" s="304"/>
      <c r="BI1" s="304"/>
      <c r="BJ1" s="304"/>
      <c r="BK1" s="304"/>
      <c r="BL1" s="304"/>
      <c r="BM1" s="304"/>
      <c r="BN1" s="304"/>
      <c r="BO1" s="304"/>
      <c r="BP1" s="304"/>
      <c r="BQ1" s="304"/>
      <c r="BR1" s="304"/>
      <c r="BS1" s="304"/>
      <c r="BT1" s="304"/>
      <c r="BU1" s="304"/>
      <c r="BV1" s="304"/>
      <c r="BW1" s="304"/>
      <c r="BX1" s="304"/>
      <c r="BY1" s="304"/>
      <c r="BZ1" s="304"/>
      <c r="CA1" s="304"/>
      <c r="CB1" s="304"/>
      <c r="CC1" s="304"/>
      <c r="CD1" s="304"/>
      <c r="CE1" s="304"/>
      <c r="CF1" s="304"/>
      <c r="CG1" s="304"/>
      <c r="CH1" s="304"/>
      <c r="CI1" s="304"/>
      <c r="CJ1" s="304"/>
      <c r="CK1" s="304"/>
      <c r="CL1" s="306"/>
      <c r="CM1" s="306"/>
      <c r="CN1" s="306"/>
      <c r="CO1" s="306"/>
      <c r="CP1" s="306"/>
      <c r="CQ1" s="306"/>
      <c r="CR1" s="306"/>
      <c r="CS1" s="306"/>
      <c r="CT1" s="306"/>
      <c r="CU1" s="306"/>
      <c r="CV1" s="306"/>
      <c r="CW1" s="306"/>
      <c r="CX1" s="306"/>
      <c r="CY1" s="306"/>
      <c r="CZ1" s="306"/>
      <c r="DA1" s="306"/>
      <c r="DB1" s="306"/>
      <c r="DC1" s="306"/>
      <c r="DD1" s="306"/>
      <c r="DE1" s="306"/>
      <c r="DF1" s="306"/>
      <c r="DG1" s="306"/>
      <c r="DH1" s="306"/>
      <c r="DI1" s="306"/>
      <c r="DJ1" s="306"/>
      <c r="DK1" s="306"/>
      <c r="DL1" s="306"/>
      <c r="DM1" s="306"/>
      <c r="DN1" s="306"/>
      <c r="DO1" s="306"/>
      <c r="DP1" s="306"/>
      <c r="DQ1" s="306"/>
      <c r="DR1" s="306"/>
      <c r="DS1" s="306"/>
      <c r="DT1" s="306"/>
      <c r="DU1" s="306"/>
      <c r="DV1" s="306"/>
      <c r="DW1" s="306"/>
      <c r="DX1" s="306"/>
      <c r="DY1" s="306"/>
      <c r="DZ1" s="306"/>
      <c r="EA1" s="306"/>
      <c r="EB1" s="306"/>
      <c r="EC1" s="306"/>
      <c r="ED1" s="306"/>
      <c r="EE1" s="306"/>
      <c r="EF1" s="306"/>
      <c r="EG1" s="306"/>
      <c r="EH1" s="306"/>
      <c r="EI1" s="306"/>
      <c r="EJ1" s="306"/>
      <c r="EK1" s="306"/>
      <c r="EL1" s="306"/>
      <c r="EM1" s="306"/>
      <c r="EN1" s="306"/>
      <c r="EO1" s="306"/>
      <c r="EP1" s="306"/>
      <c r="EQ1" s="306"/>
      <c r="ER1" s="306"/>
      <c r="ES1" s="306"/>
      <c r="ET1" s="306"/>
      <c r="EU1" s="306"/>
      <c r="EV1" s="306"/>
      <c r="EW1" s="306"/>
      <c r="EX1" s="306"/>
      <c r="EY1" s="306"/>
      <c r="EZ1" s="306"/>
      <c r="FA1" s="306"/>
      <c r="FB1" s="306"/>
      <c r="FC1" s="306"/>
      <c r="FD1" s="306"/>
      <c r="FE1" s="306"/>
      <c r="FF1" s="306"/>
      <c r="FG1" s="306"/>
      <c r="FH1" s="306"/>
      <c r="FI1" s="306"/>
      <c r="FJ1" s="306"/>
      <c r="FK1" s="306"/>
      <c r="FL1" s="306"/>
      <c r="FM1" s="306"/>
      <c r="FN1" s="306"/>
      <c r="FO1" s="306"/>
      <c r="FP1" s="306"/>
      <c r="FQ1" s="306"/>
      <c r="FR1" s="306"/>
      <c r="FS1" s="306"/>
      <c r="FT1" s="306"/>
      <c r="FU1" s="306"/>
      <c r="FV1" s="306"/>
      <c r="FW1" s="306"/>
      <c r="FX1" s="306"/>
      <c r="FY1" s="306"/>
      <c r="FZ1" s="306"/>
      <c r="GA1" s="306"/>
      <c r="GB1" s="306"/>
      <c r="GC1" s="306"/>
      <c r="GD1" s="306"/>
      <c r="GE1" s="306"/>
      <c r="GF1" s="306"/>
      <c r="GG1" s="306"/>
      <c r="GH1" s="306"/>
      <c r="GI1" s="306"/>
      <c r="GJ1" s="306"/>
      <c r="GK1" s="306"/>
      <c r="GL1" s="306"/>
      <c r="GM1" s="306"/>
      <c r="GN1" s="306"/>
      <c r="GO1" s="306"/>
      <c r="GP1" s="306"/>
      <c r="GQ1" s="306"/>
      <c r="GR1" s="306"/>
      <c r="GS1" s="306"/>
      <c r="GT1" s="306"/>
      <c r="GU1" s="306"/>
      <c r="GV1" s="306"/>
      <c r="GW1" s="306"/>
      <c r="GX1" s="306"/>
      <c r="GY1" s="306"/>
      <c r="GZ1" s="306"/>
      <c r="HA1" s="306"/>
      <c r="HB1" s="306"/>
      <c r="HC1" s="306"/>
      <c r="HD1" s="306"/>
      <c r="HE1" s="306"/>
      <c r="HF1" s="306"/>
      <c r="HG1" s="448"/>
      <c r="HH1" s="448"/>
      <c r="HI1" s="306"/>
      <c r="HJ1" s="306"/>
      <c r="HK1" s="306"/>
      <c r="HL1" s="306"/>
      <c r="HM1" s="306"/>
      <c r="HN1" s="306"/>
      <c r="HO1" s="306"/>
      <c r="HP1" s="306"/>
      <c r="HQ1" s="306"/>
      <c r="HR1" s="306"/>
      <c r="HS1" s="306"/>
      <c r="HT1" s="306"/>
      <c r="HU1" s="306"/>
      <c r="HV1" s="306"/>
      <c r="HW1" s="306"/>
      <c r="HX1" s="306"/>
      <c r="HY1" s="306"/>
      <c r="HZ1" s="306"/>
      <c r="IA1" s="306"/>
      <c r="IB1" s="306"/>
      <c r="IC1" s="306"/>
      <c r="ID1" s="306"/>
      <c r="IE1" s="306"/>
      <c r="IF1" s="306"/>
      <c r="IG1" s="306"/>
      <c r="IH1" s="306"/>
      <c r="II1" s="306"/>
      <c r="IJ1" s="306"/>
    </row>
    <row r="2" spans="1:244" s="8" customFormat="1" ht="15" customHeight="1">
      <c r="A2" s="186"/>
      <c r="B2" s="187" t="s">
        <v>0</v>
      </c>
      <c r="C2" s="459"/>
      <c r="D2" s="187" t="s">
        <v>1</v>
      </c>
      <c r="E2" s="523"/>
      <c r="F2" s="523"/>
      <c r="G2" s="523"/>
      <c r="H2" s="523"/>
      <c r="I2" s="188"/>
      <c r="J2" s="188"/>
      <c r="K2" s="189"/>
      <c r="L2" s="190"/>
      <c r="M2" s="300"/>
      <c r="N2" s="58"/>
      <c r="O2" s="58"/>
      <c r="P2" s="58"/>
      <c r="Q2" s="58"/>
      <c r="R2" s="58"/>
      <c r="S2" s="58"/>
      <c r="T2" s="58"/>
      <c r="U2" s="58"/>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5"/>
      <c r="AX2" s="305"/>
      <c r="AY2" s="305"/>
      <c r="AZ2" s="305"/>
      <c r="BA2" s="304"/>
      <c r="BB2" s="304"/>
      <c r="BC2" s="304"/>
      <c r="BD2" s="304"/>
      <c r="BE2" s="304"/>
      <c r="BF2" s="304"/>
      <c r="BG2" s="304"/>
      <c r="BH2" s="304"/>
      <c r="BI2" s="304"/>
      <c r="BJ2" s="304"/>
      <c r="BK2" s="304"/>
      <c r="BL2" s="304"/>
      <c r="BM2" s="304"/>
      <c r="BN2" s="304"/>
      <c r="BO2" s="304"/>
      <c r="BP2" s="304"/>
      <c r="BQ2" s="304"/>
      <c r="BR2" s="304"/>
      <c r="BS2" s="304"/>
      <c r="BT2" s="304"/>
      <c r="BU2" s="304"/>
      <c r="BV2" s="304"/>
      <c r="BW2" s="304"/>
      <c r="BX2" s="304"/>
      <c r="BY2" s="304"/>
      <c r="BZ2" s="304"/>
      <c r="CA2" s="304"/>
      <c r="CB2" s="304"/>
      <c r="CC2" s="304"/>
      <c r="CD2" s="304"/>
      <c r="CE2" s="304"/>
      <c r="CF2" s="304"/>
      <c r="CG2" s="304"/>
      <c r="CH2" s="304"/>
      <c r="CI2" s="304"/>
      <c r="CJ2" s="304"/>
      <c r="CK2" s="304"/>
      <c r="CL2" s="306"/>
      <c r="CM2" s="306"/>
      <c r="CN2" s="306"/>
      <c r="CO2" s="306"/>
      <c r="CP2" s="306"/>
      <c r="CQ2" s="306"/>
      <c r="CR2" s="306"/>
      <c r="CS2" s="306"/>
      <c r="CT2" s="306"/>
      <c r="CU2" s="306"/>
      <c r="CV2" s="306"/>
      <c r="CW2" s="306"/>
      <c r="CX2" s="306"/>
      <c r="CY2" s="306"/>
      <c r="CZ2" s="306"/>
      <c r="DA2" s="306"/>
      <c r="DB2" s="306"/>
      <c r="DC2" s="306"/>
      <c r="DD2" s="306"/>
      <c r="DE2" s="306"/>
      <c r="DF2" s="306"/>
      <c r="DG2" s="306"/>
      <c r="DH2" s="306"/>
      <c r="DI2" s="306"/>
      <c r="DJ2" s="306"/>
      <c r="DK2" s="306"/>
      <c r="DL2" s="306"/>
      <c r="DM2" s="306"/>
      <c r="DN2" s="306"/>
      <c r="DO2" s="306"/>
      <c r="DP2" s="306"/>
      <c r="DQ2" s="306"/>
      <c r="DR2" s="306"/>
      <c r="DS2" s="306"/>
      <c r="DT2" s="306"/>
      <c r="DU2" s="306"/>
      <c r="DV2" s="306"/>
      <c r="DW2" s="306"/>
      <c r="DX2" s="306"/>
      <c r="DY2" s="306"/>
      <c r="DZ2" s="306"/>
      <c r="EA2" s="306"/>
      <c r="EB2" s="306"/>
      <c r="EC2" s="306"/>
      <c r="ED2" s="306"/>
      <c r="EE2" s="306"/>
      <c r="EF2" s="306"/>
      <c r="EG2" s="306"/>
      <c r="EH2" s="306"/>
      <c r="EI2" s="306"/>
      <c r="EJ2" s="306"/>
      <c r="EK2" s="306"/>
      <c r="EL2" s="306"/>
      <c r="EM2" s="306"/>
      <c r="EN2" s="306"/>
      <c r="EO2" s="306"/>
      <c r="EP2" s="306"/>
      <c r="EQ2" s="306"/>
      <c r="ER2" s="306"/>
      <c r="ES2" s="306"/>
      <c r="ET2" s="306"/>
      <c r="EU2" s="306"/>
      <c r="EV2" s="306"/>
      <c r="EW2" s="306"/>
      <c r="EX2" s="306"/>
      <c r="EY2" s="306"/>
      <c r="EZ2" s="306"/>
      <c r="FA2" s="306"/>
      <c r="FB2" s="306"/>
      <c r="FC2" s="306"/>
      <c r="FD2" s="306"/>
      <c r="FE2" s="306"/>
      <c r="FF2" s="306"/>
      <c r="FG2" s="306"/>
      <c r="FH2" s="306"/>
      <c r="FI2" s="306"/>
      <c r="FJ2" s="306"/>
      <c r="FK2" s="306"/>
      <c r="FL2" s="306"/>
      <c r="FM2" s="306"/>
      <c r="FN2" s="306"/>
      <c r="FO2" s="306"/>
      <c r="FP2" s="306"/>
      <c r="FQ2" s="306"/>
      <c r="FR2" s="306"/>
      <c r="FS2" s="306"/>
      <c r="FT2" s="306"/>
      <c r="FU2" s="306"/>
      <c r="FV2" s="306"/>
      <c r="FW2" s="306"/>
      <c r="FX2" s="306"/>
      <c r="FY2" s="306"/>
      <c r="FZ2" s="306"/>
      <c r="GA2" s="306"/>
      <c r="GB2" s="306"/>
      <c r="GC2" s="306"/>
      <c r="GD2" s="306"/>
      <c r="GE2" s="306"/>
      <c r="GF2" s="306"/>
      <c r="GG2" s="306"/>
      <c r="GH2" s="306"/>
      <c r="GI2" s="306"/>
      <c r="GJ2" s="306"/>
      <c r="GK2" s="306"/>
      <c r="GL2" s="306"/>
      <c r="GM2" s="306"/>
      <c r="GN2" s="306"/>
      <c r="GO2" s="306"/>
      <c r="GP2" s="306"/>
      <c r="GQ2" s="306"/>
      <c r="GR2" s="306"/>
      <c r="GS2" s="306"/>
      <c r="GT2" s="306"/>
      <c r="GU2" s="306"/>
      <c r="GV2" s="306"/>
      <c r="GW2" s="306"/>
      <c r="GX2" s="306"/>
      <c r="GY2" s="306"/>
      <c r="GZ2" s="306"/>
      <c r="HA2" s="306"/>
      <c r="HB2" s="306"/>
      <c r="HC2" s="306"/>
      <c r="HD2" s="306"/>
      <c r="HE2" s="306"/>
      <c r="HF2" s="306"/>
      <c r="HG2" s="448"/>
      <c r="HH2" s="448"/>
      <c r="HI2" s="306"/>
      <c r="HJ2" s="306"/>
      <c r="HK2" s="306"/>
      <c r="HL2" s="306"/>
      <c r="HM2" s="306"/>
      <c r="HN2" s="306"/>
      <c r="HO2" s="306"/>
      <c r="HP2" s="306"/>
      <c r="HQ2" s="306"/>
      <c r="HR2" s="306"/>
      <c r="HS2" s="306"/>
      <c r="HT2" s="306"/>
      <c r="HU2" s="306"/>
      <c r="HV2" s="306"/>
      <c r="HW2" s="306"/>
      <c r="HX2" s="306"/>
      <c r="HY2" s="306"/>
      <c r="HZ2" s="306"/>
      <c r="IA2" s="306"/>
      <c r="IB2" s="306"/>
      <c r="IC2" s="306"/>
      <c r="ID2" s="306"/>
      <c r="IE2" s="306"/>
      <c r="IF2" s="306"/>
      <c r="IG2" s="306"/>
      <c r="IH2" s="306"/>
      <c r="II2" s="306"/>
      <c r="IJ2" s="306"/>
    </row>
    <row r="3" spans="1:244" s="9" customFormat="1" ht="17.25" customHeight="1">
      <c r="A3" s="191"/>
      <c r="B3" s="192" t="s">
        <v>2</v>
      </c>
      <c r="C3" s="460"/>
      <c r="D3" s="194"/>
      <c r="E3" s="193"/>
      <c r="F3" s="195"/>
      <c r="G3" s="196"/>
      <c r="H3" s="197"/>
      <c r="I3" s="198"/>
      <c r="J3" s="199"/>
      <c r="K3" s="199"/>
      <c r="L3" s="198"/>
      <c r="M3" s="301"/>
      <c r="N3" s="299"/>
      <c r="O3" s="299"/>
      <c r="P3" s="299"/>
      <c r="Q3" s="299"/>
      <c r="R3" s="368"/>
      <c r="S3" s="299"/>
      <c r="T3" s="299"/>
      <c r="U3" s="299"/>
      <c r="V3" s="333"/>
      <c r="W3" s="309"/>
      <c r="X3" s="309"/>
      <c r="Y3" s="309"/>
      <c r="Z3" s="309"/>
      <c r="AA3" s="309"/>
      <c r="AB3" s="309"/>
      <c r="AC3" s="309"/>
      <c r="AD3" s="309"/>
      <c r="AE3" s="309"/>
      <c r="AF3" s="309"/>
      <c r="AG3" s="309"/>
      <c r="AH3" s="309"/>
      <c r="AI3" s="309"/>
      <c r="AJ3" s="309"/>
      <c r="AK3" s="309"/>
      <c r="AL3" s="309"/>
      <c r="AM3" s="333"/>
      <c r="AN3" s="309"/>
      <c r="AO3" s="309"/>
      <c r="AP3" s="309"/>
      <c r="AQ3" s="309"/>
      <c r="AR3" s="309"/>
      <c r="AS3" s="309"/>
      <c r="AT3" s="309"/>
      <c r="AU3" s="309"/>
      <c r="AV3" s="309"/>
      <c r="AW3" s="309"/>
      <c r="AX3" s="309"/>
      <c r="AY3" s="309"/>
      <c r="AZ3" s="309"/>
      <c r="BA3" s="309"/>
      <c r="BB3" s="309"/>
      <c r="BC3" s="309"/>
      <c r="BD3" s="333"/>
      <c r="BE3" s="309"/>
      <c r="BF3" s="309"/>
      <c r="BG3" s="309"/>
      <c r="BH3" s="333"/>
      <c r="BI3" s="309"/>
      <c r="BJ3" s="309"/>
      <c r="BK3" s="309"/>
      <c r="BL3" s="309"/>
      <c r="BM3" s="309"/>
      <c r="BN3" s="309"/>
      <c r="BO3" s="309"/>
      <c r="BP3" s="309"/>
      <c r="BQ3" s="309"/>
      <c r="BR3" s="309"/>
      <c r="BS3" s="309"/>
      <c r="BT3" s="309"/>
      <c r="BU3" s="309"/>
      <c r="BV3" s="309"/>
      <c r="BW3" s="309"/>
      <c r="BX3" s="309"/>
      <c r="BY3" s="309"/>
      <c r="BZ3" s="309"/>
      <c r="CA3" s="309"/>
      <c r="CB3" s="333"/>
      <c r="CC3" s="309"/>
      <c r="CD3" s="309"/>
      <c r="CE3" s="309"/>
      <c r="CF3" s="333" t="s">
        <v>146</v>
      </c>
      <c r="CG3" s="307"/>
      <c r="CH3" s="309"/>
      <c r="CI3" s="309"/>
      <c r="CJ3" s="309"/>
      <c r="CK3" s="379"/>
      <c r="CL3" s="307" t="s">
        <v>213</v>
      </c>
      <c r="CM3" s="307"/>
      <c r="CN3" s="307"/>
      <c r="CO3" s="307"/>
      <c r="CP3" s="307"/>
      <c r="CQ3" s="307"/>
      <c r="CR3" s="307"/>
      <c r="CS3" s="307"/>
      <c r="CT3" s="307"/>
      <c r="CU3" s="307"/>
      <c r="CV3" s="307"/>
      <c r="CW3" s="307"/>
      <c r="CX3" s="307"/>
      <c r="CY3" s="307"/>
      <c r="CZ3" s="307"/>
      <c r="DA3" s="307"/>
      <c r="DB3" s="307"/>
      <c r="DC3" s="307"/>
      <c r="DD3" s="307"/>
      <c r="DE3" s="307"/>
      <c r="DF3" s="307"/>
      <c r="DG3" s="307"/>
      <c r="DH3" s="307"/>
      <c r="DI3" s="307"/>
      <c r="DJ3" s="307"/>
      <c r="DK3" s="307"/>
      <c r="DL3" s="307"/>
      <c r="DM3" s="307"/>
      <c r="DN3" s="307"/>
      <c r="DO3" s="307"/>
      <c r="DP3" s="307"/>
      <c r="DQ3" s="307"/>
      <c r="DR3" s="307"/>
      <c r="DS3" s="307"/>
      <c r="DT3" s="307"/>
      <c r="DU3" s="307"/>
      <c r="DV3" s="307"/>
      <c r="DW3" s="307"/>
      <c r="DX3" s="307"/>
      <c r="DY3" s="307"/>
      <c r="DZ3" s="307"/>
      <c r="EA3" s="307"/>
      <c r="EB3" s="307"/>
      <c r="EC3" s="307"/>
      <c r="ED3" s="307"/>
      <c r="EE3" s="307"/>
      <c r="EF3" s="307"/>
      <c r="EG3" s="307"/>
      <c r="EH3" s="307"/>
      <c r="EI3" s="307"/>
      <c r="EJ3" s="307"/>
      <c r="EK3" s="307"/>
      <c r="EL3" s="307"/>
      <c r="EM3" s="307"/>
      <c r="EN3" s="307"/>
      <c r="EO3" s="307"/>
      <c r="EP3" s="307"/>
      <c r="EQ3" s="307"/>
      <c r="ER3" s="307"/>
      <c r="ES3" s="307"/>
      <c r="ET3" s="307"/>
      <c r="EU3" s="307"/>
      <c r="EV3" s="307"/>
      <c r="EW3" s="307"/>
      <c r="EX3" s="307"/>
      <c r="EY3" s="307"/>
      <c r="EZ3" s="307"/>
      <c r="FA3" s="307"/>
      <c r="FB3" s="307"/>
      <c r="FC3" s="307"/>
      <c r="FD3" s="307"/>
      <c r="FE3" s="307"/>
      <c r="FF3" s="307"/>
      <c r="FG3" s="307"/>
      <c r="FH3" s="307"/>
      <c r="FI3" s="307"/>
      <c r="FJ3" s="307"/>
      <c r="FK3" s="307"/>
      <c r="FL3" s="307"/>
      <c r="FM3" s="307"/>
      <c r="FN3" s="307"/>
      <c r="FO3" s="307"/>
      <c r="FP3" s="307"/>
      <c r="FQ3" s="307"/>
      <c r="FR3" s="307"/>
      <c r="FS3" s="307"/>
      <c r="FT3" s="307"/>
      <c r="FU3" s="307"/>
      <c r="FV3" s="307"/>
      <c r="FW3" s="307"/>
      <c r="FX3" s="307"/>
      <c r="FY3" s="307"/>
      <c r="FZ3" s="307"/>
      <c r="GA3" s="307"/>
      <c r="GB3" s="307"/>
      <c r="GC3" s="307"/>
      <c r="GD3" s="307"/>
      <c r="GE3" s="307"/>
      <c r="GF3" s="307"/>
      <c r="GG3" s="307"/>
      <c r="GH3" s="307"/>
      <c r="GI3" s="307"/>
      <c r="GJ3" s="307"/>
      <c r="GK3" s="307"/>
      <c r="GL3" s="307"/>
      <c r="GM3" s="307"/>
      <c r="GN3" s="307"/>
      <c r="GO3" s="307"/>
      <c r="GP3" s="307"/>
      <c r="GQ3" s="307"/>
      <c r="GR3" s="307"/>
      <c r="GS3" s="307"/>
      <c r="GT3" s="307"/>
      <c r="GU3" s="307"/>
      <c r="GV3" s="307"/>
      <c r="GW3" s="307"/>
      <c r="GX3" s="307"/>
      <c r="GY3" s="307"/>
      <c r="GZ3" s="307"/>
      <c r="HA3" s="307"/>
      <c r="HB3" s="307"/>
      <c r="HC3" s="307"/>
      <c r="HD3" s="307"/>
      <c r="HE3" s="307"/>
      <c r="HF3" s="307"/>
      <c r="HG3" s="448"/>
      <c r="HH3" s="448"/>
      <c r="HI3" s="307"/>
      <c r="HJ3" s="307"/>
      <c r="HK3" s="307"/>
      <c r="HL3" s="307"/>
      <c r="HM3" s="307"/>
      <c r="HN3" s="307"/>
      <c r="HO3" s="307"/>
      <c r="HP3" s="307"/>
      <c r="HQ3" s="307"/>
      <c r="HR3" s="307"/>
      <c r="HS3" s="307"/>
      <c r="HT3" s="307"/>
      <c r="HU3" s="307"/>
      <c r="HV3" s="307"/>
      <c r="HW3" s="307"/>
      <c r="HX3" s="307"/>
      <c r="HY3" s="307"/>
      <c r="HZ3" s="307"/>
      <c r="IA3" s="307"/>
      <c r="IB3" s="307"/>
      <c r="IC3" s="307"/>
      <c r="ID3" s="307"/>
      <c r="IE3" s="307"/>
      <c r="IF3" s="307"/>
      <c r="IG3" s="307"/>
      <c r="IH3" s="307"/>
      <c r="II3" s="307"/>
      <c r="IJ3" s="307"/>
    </row>
    <row r="4" spans="1:244" s="10" customFormat="1" ht="15" customHeight="1">
      <c r="A4" s="200"/>
      <c r="B4" s="201" t="s">
        <v>3</v>
      </c>
      <c r="C4" s="202"/>
      <c r="D4" s="257" t="s">
        <v>4</v>
      </c>
      <c r="E4" s="203"/>
      <c r="F4" s="204"/>
      <c r="G4" s="257" t="s">
        <v>5</v>
      </c>
      <c r="H4" s="205"/>
      <c r="I4" s="204"/>
      <c r="J4" s="206" t="s">
        <v>6</v>
      </c>
      <c r="K4" s="207" t="s">
        <v>7</v>
      </c>
      <c r="L4" s="208">
        <f>Kontoplan!AF7</f>
        <v>2700</v>
      </c>
      <c r="M4" s="208">
        <f>Kontoplan!AF8</f>
        <v>2710</v>
      </c>
      <c r="N4" s="230" t="s">
        <v>136</v>
      </c>
      <c r="O4" s="230"/>
      <c r="P4" s="230"/>
      <c r="Q4" s="230"/>
      <c r="R4" s="369" t="s">
        <v>135</v>
      </c>
      <c r="S4" s="230"/>
      <c r="T4" s="230"/>
      <c r="U4" s="230"/>
      <c r="V4" s="334" t="s">
        <v>8</v>
      </c>
      <c r="W4" s="335"/>
      <c r="X4" s="335"/>
      <c r="Y4" s="335"/>
      <c r="Z4" s="335"/>
      <c r="AA4" s="335"/>
      <c r="AB4" s="335"/>
      <c r="AC4" s="335"/>
      <c r="AD4" s="335"/>
      <c r="AE4" s="335" t="s">
        <v>9</v>
      </c>
      <c r="AF4" s="335"/>
      <c r="AG4" s="335"/>
      <c r="AH4" s="335"/>
      <c r="AI4" s="335"/>
      <c r="AJ4" s="336"/>
      <c r="AK4" s="336"/>
      <c r="AL4" s="336"/>
      <c r="AM4" s="334" t="s">
        <v>10</v>
      </c>
      <c r="AN4" s="335"/>
      <c r="AO4" s="335"/>
      <c r="AP4" s="335"/>
      <c r="AQ4" s="335"/>
      <c r="AR4" s="335"/>
      <c r="AS4" s="336"/>
      <c r="AT4" s="335"/>
      <c r="AU4" s="335"/>
      <c r="AV4" s="335"/>
      <c r="AW4" s="335"/>
      <c r="AX4" s="335"/>
      <c r="AY4" s="335"/>
      <c r="AZ4" s="335"/>
      <c r="BA4" s="335"/>
      <c r="BB4" s="335"/>
      <c r="BC4" s="335"/>
      <c r="BD4" s="333" t="s">
        <v>11</v>
      </c>
      <c r="BE4" s="335"/>
      <c r="BF4" s="335"/>
      <c r="BG4" s="335"/>
      <c r="BH4" s="333" t="s">
        <v>12</v>
      </c>
      <c r="BI4" s="335"/>
      <c r="BJ4" s="335"/>
      <c r="BK4" s="335"/>
      <c r="BL4" s="335"/>
      <c r="BM4" s="335"/>
      <c r="BN4" s="335"/>
      <c r="BO4" s="335"/>
      <c r="BP4" s="335"/>
      <c r="BQ4" s="335"/>
      <c r="BR4" s="335"/>
      <c r="BS4" s="335"/>
      <c r="BT4" s="335"/>
      <c r="BU4" s="335"/>
      <c r="BV4" s="335"/>
      <c r="BW4" s="335"/>
      <c r="BX4" s="335"/>
      <c r="BY4" s="335"/>
      <c r="BZ4" s="335"/>
      <c r="CA4" s="335"/>
      <c r="CB4" s="333" t="s">
        <v>13</v>
      </c>
      <c r="CC4" s="335"/>
      <c r="CD4" s="309" t="s">
        <v>129</v>
      </c>
      <c r="CE4" s="335"/>
      <c r="CF4" s="333" t="s">
        <v>143</v>
      </c>
      <c r="CH4" s="335"/>
      <c r="CI4" s="309" t="s">
        <v>144</v>
      </c>
      <c r="CJ4" s="335"/>
      <c r="CK4" s="380"/>
      <c r="CL4" s="383">
        <f>Kontoplan!A5</f>
        <v>1100</v>
      </c>
      <c r="CM4" s="383">
        <f>Kontoplan!A6</f>
        <v>1190</v>
      </c>
      <c r="CN4" s="383">
        <f>Kontoplan!A7</f>
        <v>1200</v>
      </c>
      <c r="CO4" s="383">
        <f>Kontoplan!A8</f>
        <v>1230</v>
      </c>
      <c r="CP4" s="383">
        <f>Kontoplan!A9</f>
        <v>1250</v>
      </c>
      <c r="CQ4" s="383">
        <f>Kontoplan!A10</f>
        <v>1280</v>
      </c>
      <c r="CR4" s="383">
        <f>Kontoplan!A11</f>
        <v>1290</v>
      </c>
      <c r="CS4" s="383">
        <f>Kontoplan!A12</f>
        <v>1460</v>
      </c>
      <c r="CT4" s="383">
        <f>Kontoplan!A13</f>
        <v>1500</v>
      </c>
      <c r="CU4" s="383">
        <f>Kontoplan!A14</f>
        <v>1590</v>
      </c>
      <c r="CV4" s="383">
        <f>Kontoplan!A15</f>
        <v>1700</v>
      </c>
      <c r="CW4" s="383">
        <f>Kontoplan!A16</f>
        <v>1710</v>
      </c>
      <c r="CX4" s="383">
        <f>Kontoplan!A17</f>
        <v>1740</v>
      </c>
      <c r="CY4" s="383">
        <f>Kontoplan!A18</f>
        <v>1749</v>
      </c>
      <c r="CZ4" s="383">
        <f>Kontoplan!A19</f>
        <v>1760</v>
      </c>
      <c r="DA4" s="383">
        <f>Kontoplan!A20</f>
        <v>1900</v>
      </c>
      <c r="DB4" s="383">
        <f>Kontoplan!A21</f>
        <v>1920</v>
      </c>
      <c r="DC4" s="383">
        <f>Kontoplan!A22</f>
        <v>1950</v>
      </c>
      <c r="DD4" s="383">
        <f>Kontoplan!A23</f>
        <v>2000</v>
      </c>
      <c r="DE4" s="383">
        <f>Kontoplan!A24</f>
        <v>2050</v>
      </c>
      <c r="DF4" s="383">
        <f>Kontoplan!A25</f>
        <v>2051</v>
      </c>
      <c r="DG4" s="383">
        <f>Kontoplan!A26</f>
        <v>2052</v>
      </c>
      <c r="DH4" s="383">
        <f>Kontoplan!A27</f>
        <v>2060</v>
      </c>
      <c r="DI4" s="383">
        <f>Kontoplan!A28</f>
        <v>2061</v>
      </c>
      <c r="DJ4" s="383">
        <f>Kontoplan!A29</f>
        <v>2062</v>
      </c>
      <c r="DK4" s="383">
        <f>Kontoplan!A30</f>
        <v>2080</v>
      </c>
      <c r="DL4" s="383">
        <f>Kontoplan!A31</f>
        <v>2240</v>
      </c>
      <c r="DM4" s="383">
        <f>Kontoplan!A32</f>
        <v>2290</v>
      </c>
      <c r="DN4" s="383">
        <f>Kontoplan!A33</f>
        <v>2380</v>
      </c>
      <c r="DO4" s="383">
        <f>Kontoplan!A34</f>
        <v>2390</v>
      </c>
      <c r="DP4" s="383">
        <f>Kontoplan!A35</f>
        <v>2400</v>
      </c>
      <c r="DQ4" s="383">
        <f>Kontoplan!A36</f>
        <v>2500</v>
      </c>
      <c r="DR4" s="383">
        <f>Kontoplan!A37</f>
        <v>2510</v>
      </c>
      <c r="DS4" s="383">
        <f>Kontoplan!A38</f>
        <v>2540</v>
      </c>
      <c r="DT4" s="383">
        <f>Kontoplan!A39</f>
        <v>2600</v>
      </c>
      <c r="DU4" s="383">
        <f>Kontoplan!A40</f>
        <v>2690</v>
      </c>
      <c r="DV4" s="383">
        <f>Kontoplan!A41</f>
        <v>2700</v>
      </c>
      <c r="DW4" s="383">
        <f>Kontoplan!A42</f>
        <v>2710</v>
      </c>
      <c r="DX4" s="383">
        <f>Kontoplan!A43</f>
        <v>2740</v>
      </c>
      <c r="DY4" s="383">
        <f>Kontoplan!A44</f>
        <v>2770</v>
      </c>
      <c r="DZ4" s="383">
        <f>Kontoplan!A45</f>
        <v>2780</v>
      </c>
      <c r="EA4" s="383">
        <f>Kontoplan!A46</f>
        <v>2790</v>
      </c>
      <c r="EB4" s="383">
        <f>Kontoplan!A47</f>
        <v>2800</v>
      </c>
      <c r="EC4" s="383">
        <f>Kontoplan!A48</f>
        <v>2930</v>
      </c>
      <c r="ED4" s="383">
        <f>Kontoplan!A49</f>
        <v>2940</v>
      </c>
      <c r="EE4" s="383">
        <f>Kontoplan!A50</f>
        <v>2960</v>
      </c>
      <c r="EF4" s="383">
        <f>Kontoplan!A51</f>
        <v>2990</v>
      </c>
      <c r="EG4" s="383">
        <f>Kontoplan!A52</f>
        <v>3000</v>
      </c>
      <c r="EH4" s="383">
        <f>Kontoplan!A53</f>
        <v>3100</v>
      </c>
      <c r="EI4" s="383">
        <f>Kontoplan!A54</f>
        <v>3620</v>
      </c>
      <c r="EJ4" s="383">
        <f>Kontoplan!A55</f>
        <v>3700</v>
      </c>
      <c r="EK4" s="383">
        <f>Kontoplan!A56</f>
        <v>3900</v>
      </c>
      <c r="EL4" s="383">
        <f>Kontoplan!A57</f>
        <v>4300</v>
      </c>
      <c r="EM4" s="383">
        <f>Kontoplan!A58</f>
        <v>4390</v>
      </c>
      <c r="EN4" s="383">
        <f>Kontoplan!A59</f>
        <v>5000</v>
      </c>
      <c r="EO4" s="383">
        <f>Kontoplan!A60</f>
        <v>5020</v>
      </c>
      <c r="EP4" s="383">
        <f>Kontoplan!A61</f>
        <v>5400</v>
      </c>
      <c r="EQ4" s="383">
        <f>Kontoplan!A62</f>
        <v>5401</v>
      </c>
      <c r="ER4" s="383">
        <f>Kontoplan!A63</f>
        <v>5900</v>
      </c>
      <c r="ES4" s="383">
        <f>Kontoplan!A64</f>
        <v>5920</v>
      </c>
      <c r="ET4" s="383">
        <f>Kontoplan!A65</f>
        <v>5990</v>
      </c>
      <c r="EU4" s="383">
        <f>Kontoplan!A66</f>
        <v>6000</v>
      </c>
      <c r="EV4" s="383">
        <f>Kontoplan!A67</f>
        <v>6010</v>
      </c>
      <c r="EW4" s="383">
        <f>Kontoplan!A68</f>
        <v>6015</v>
      </c>
      <c r="EX4" s="383">
        <f>Kontoplan!A69</f>
        <v>6017</v>
      </c>
      <c r="EY4" s="383">
        <f>Kontoplan!A70</f>
        <v>6018</v>
      </c>
      <c r="EZ4" s="383">
        <f>Kontoplan!A71</f>
        <v>6019</v>
      </c>
      <c r="FA4" s="383">
        <f>Kontoplan!A72</f>
        <v>6100</v>
      </c>
      <c r="FB4" s="383">
        <f>Kontoplan!A73</f>
        <v>6300</v>
      </c>
      <c r="FC4" s="383">
        <f>Kontoplan!A74</f>
        <v>6340</v>
      </c>
      <c r="FD4" s="383">
        <f>Kontoplan!A75</f>
        <v>6390</v>
      </c>
      <c r="FE4" s="383">
        <f>Kontoplan!A76</f>
        <v>6490</v>
      </c>
      <c r="FF4" s="383">
        <f>Kontoplan!A77</f>
        <v>6590</v>
      </c>
      <c r="FG4" s="383">
        <f>Kontoplan!A78</f>
        <v>6620</v>
      </c>
      <c r="FH4" s="383">
        <f>Kontoplan!A79</f>
        <v>6690</v>
      </c>
      <c r="FI4" s="383">
        <f>Kontoplan!A80</f>
        <v>6701</v>
      </c>
      <c r="FJ4" s="383">
        <f>Kontoplan!A81</f>
        <v>6790</v>
      </c>
      <c r="FK4" s="383">
        <f>Kontoplan!A82</f>
        <v>6800</v>
      </c>
      <c r="FL4" s="383">
        <f>Kontoplan!A83</f>
        <v>6890</v>
      </c>
      <c r="FM4" s="383">
        <f>Kontoplan!A84</f>
        <v>6900</v>
      </c>
      <c r="FN4" s="383">
        <f>Kontoplan!A85</f>
        <v>6940</v>
      </c>
      <c r="FO4" s="383">
        <f>Kontoplan!A86</f>
        <v>7000</v>
      </c>
      <c r="FP4" s="383">
        <f>Kontoplan!A87</f>
        <v>7090</v>
      </c>
      <c r="FQ4" s="383">
        <f>Kontoplan!A88</f>
        <v>7300</v>
      </c>
      <c r="FR4" s="383">
        <f>Kontoplan!A89</f>
        <v>7320</v>
      </c>
      <c r="FS4" s="383">
        <f>Kontoplan!A90</f>
        <v>7400</v>
      </c>
      <c r="FT4" s="383">
        <f>Kontoplan!A91</f>
        <v>7500</v>
      </c>
      <c r="FU4" s="383">
        <f>Kontoplan!A92</f>
        <v>7790</v>
      </c>
      <c r="FV4" s="383">
        <f>Kontoplan!A93</f>
        <v>7830</v>
      </c>
      <c r="FW4" s="383">
        <f>Kontoplan!A94</f>
        <v>8050</v>
      </c>
      <c r="FX4" s="383">
        <f>Kontoplan!A95</f>
        <v>8070</v>
      </c>
      <c r="FY4" s="383">
        <f>Kontoplan!A96</f>
        <v>8150</v>
      </c>
      <c r="FZ4" s="383">
        <f>Kontoplan!A97</f>
        <v>8170</v>
      </c>
      <c r="GA4" s="383">
        <f>Kontoplan!A98</f>
        <v>8300</v>
      </c>
      <c r="GB4" s="383">
        <f>Kontoplan!A99</f>
        <v>8490</v>
      </c>
      <c r="GC4" s="383">
        <f>Kontoplan!A100</f>
        <v>8590</v>
      </c>
      <c r="GD4" s="383">
        <f>Kontoplan!A101</f>
        <v>8600</v>
      </c>
      <c r="GE4" s="383">
        <f>Kontoplan!A102</f>
        <v>8800</v>
      </c>
      <c r="GF4" s="383">
        <f>Kontoplan!A103</f>
        <v>8920</v>
      </c>
      <c r="GG4" s="383">
        <f>Kontoplan!A104</f>
        <v>8960</v>
      </c>
      <c r="GH4" s="383">
        <f>Kontoplan!A105</f>
        <v>8990</v>
      </c>
      <c r="GI4" s="383">
        <f>Kontoplan!A106</f>
        <v>15001</v>
      </c>
      <c r="GJ4" s="383">
        <f>Kontoplan!A107</f>
        <v>15002</v>
      </c>
      <c r="GK4" s="383">
        <f>Kontoplan!A108</f>
        <v>15003</v>
      </c>
      <c r="GL4" s="383">
        <f>Kontoplan!A109</f>
        <v>15004</v>
      </c>
      <c r="GM4" s="383">
        <f>Kontoplan!A110</f>
        <v>15005</v>
      </c>
      <c r="GN4" s="383">
        <f>Kontoplan!A111</f>
        <v>15006</v>
      </c>
      <c r="GO4" s="383">
        <f>Kontoplan!A112</f>
        <v>15007</v>
      </c>
      <c r="GP4" s="383">
        <f>Kontoplan!A113</f>
        <v>15008</v>
      </c>
      <c r="GQ4" s="383">
        <f>Kontoplan!A114</f>
        <v>15009</v>
      </c>
      <c r="GR4" s="383">
        <f>Kontoplan!A115</f>
        <v>15010</v>
      </c>
      <c r="GS4" s="383">
        <f>Kontoplan!A116</f>
        <v>24001</v>
      </c>
      <c r="GT4" s="383">
        <f>Kontoplan!A117</f>
        <v>24002</v>
      </c>
      <c r="GU4" s="383">
        <f>Kontoplan!A118</f>
        <v>24003</v>
      </c>
      <c r="GV4" s="383">
        <f>Kontoplan!A119</f>
        <v>24004</v>
      </c>
      <c r="GW4" s="383">
        <f>Kontoplan!A120</f>
        <v>24005</v>
      </c>
      <c r="GX4" s="383">
        <f>Kontoplan!A121</f>
        <v>24006</v>
      </c>
      <c r="GY4" s="383">
        <f>Kontoplan!A122</f>
        <v>24007</v>
      </c>
      <c r="GZ4" s="383">
        <f>Kontoplan!A123</f>
        <v>24008</v>
      </c>
      <c r="HA4" s="383">
        <f>Kontoplan!A124</f>
        <v>24009</v>
      </c>
      <c r="HB4" s="383">
        <f>Kontoplan!A125</f>
        <v>24010</v>
      </c>
      <c r="HC4" s="308"/>
      <c r="HD4" s="308"/>
      <c r="HE4" s="308"/>
      <c r="HF4" s="308"/>
      <c r="HG4" s="449"/>
      <c r="HH4" s="449"/>
      <c r="HI4" s="308"/>
      <c r="HJ4" s="308"/>
      <c r="HK4" s="308"/>
      <c r="HL4" s="308"/>
      <c r="HM4" s="308"/>
      <c r="HN4" s="308"/>
      <c r="HO4" s="308"/>
      <c r="HP4" s="308"/>
      <c r="HQ4" s="308"/>
      <c r="HR4" s="308"/>
      <c r="HS4" s="308"/>
      <c r="HT4" s="308"/>
      <c r="HU4" s="308"/>
      <c r="HV4" s="308"/>
      <c r="HW4" s="308"/>
      <c r="HX4" s="308"/>
      <c r="HY4" s="308"/>
      <c r="HZ4" s="308"/>
      <c r="IA4" s="308"/>
      <c r="IB4" s="308"/>
      <c r="IC4" s="308"/>
      <c r="ID4" s="308"/>
      <c r="IE4" s="308"/>
      <c r="IF4" s="308"/>
      <c r="IG4" s="308"/>
      <c r="IH4" s="308"/>
      <c r="II4" s="308"/>
      <c r="IJ4" s="308"/>
    </row>
    <row r="5" spans="1:244" s="10" customFormat="1" ht="15" customHeight="1">
      <c r="A5" s="209" t="s">
        <v>14</v>
      </c>
      <c r="B5" s="210" t="s">
        <v>15</v>
      </c>
      <c r="C5" s="211" t="s">
        <v>16</v>
      </c>
      <c r="D5" s="210" t="s">
        <v>17</v>
      </c>
      <c r="E5" s="212" t="s">
        <v>18</v>
      </c>
      <c r="F5" s="457" t="s">
        <v>19</v>
      </c>
      <c r="G5" s="210" t="s">
        <v>17</v>
      </c>
      <c r="H5" s="212" t="s">
        <v>18</v>
      </c>
      <c r="I5" s="457" t="s">
        <v>19</v>
      </c>
      <c r="J5" s="213" t="s">
        <v>20</v>
      </c>
      <c r="K5" s="214" t="s">
        <v>20</v>
      </c>
      <c r="L5" s="215" t="s">
        <v>22</v>
      </c>
      <c r="M5" s="215" t="s">
        <v>21</v>
      </c>
      <c r="N5" s="256" t="s">
        <v>133</v>
      </c>
      <c r="O5" s="256" t="s">
        <v>134</v>
      </c>
      <c r="P5" s="256" t="s">
        <v>133</v>
      </c>
      <c r="Q5" s="256" t="s">
        <v>134</v>
      </c>
      <c r="R5" s="370" t="s">
        <v>23</v>
      </c>
      <c r="S5" s="256" t="s">
        <v>24</v>
      </c>
      <c r="T5" s="256" t="s">
        <v>25</v>
      </c>
      <c r="U5" s="256" t="s">
        <v>26</v>
      </c>
      <c r="V5" s="337" t="s">
        <v>27</v>
      </c>
      <c r="W5" s="338" t="s">
        <v>28</v>
      </c>
      <c r="X5" s="338" t="s">
        <v>29</v>
      </c>
      <c r="Y5" s="338" t="s">
        <v>132</v>
      </c>
      <c r="Z5" s="309" t="s">
        <v>30</v>
      </c>
      <c r="AA5" s="338" t="s">
        <v>31</v>
      </c>
      <c r="AB5" s="338" t="s">
        <v>32</v>
      </c>
      <c r="AC5" s="338" t="s">
        <v>33</v>
      </c>
      <c r="AD5" s="309" t="s">
        <v>34</v>
      </c>
      <c r="AE5" s="309" t="s">
        <v>35</v>
      </c>
      <c r="AF5" s="309" t="s">
        <v>36</v>
      </c>
      <c r="AG5" s="336" t="s">
        <v>37</v>
      </c>
      <c r="AH5" s="338" t="s">
        <v>38</v>
      </c>
      <c r="AI5" s="338" t="s">
        <v>39</v>
      </c>
      <c r="AJ5" s="338" t="s">
        <v>40</v>
      </c>
      <c r="AK5" s="338" t="s">
        <v>41</v>
      </c>
      <c r="AL5" s="338" t="s">
        <v>42</v>
      </c>
      <c r="AM5" s="339" t="s">
        <v>43</v>
      </c>
      <c r="AN5" s="338" t="s">
        <v>44</v>
      </c>
      <c r="AO5" s="338" t="s">
        <v>45</v>
      </c>
      <c r="AP5" s="309" t="s">
        <v>46</v>
      </c>
      <c r="AQ5" s="336" t="s">
        <v>47</v>
      </c>
      <c r="AR5" s="309" t="s">
        <v>48</v>
      </c>
      <c r="AS5" s="338" t="s">
        <v>49</v>
      </c>
      <c r="AT5" s="336" t="s">
        <v>50</v>
      </c>
      <c r="AU5" s="336" t="s">
        <v>51</v>
      </c>
      <c r="AV5" s="309" t="s">
        <v>52</v>
      </c>
      <c r="AW5" s="336" t="s">
        <v>53</v>
      </c>
      <c r="AX5" s="336" t="s">
        <v>54</v>
      </c>
      <c r="AY5" s="309" t="s">
        <v>55</v>
      </c>
      <c r="AZ5" s="309" t="s">
        <v>139</v>
      </c>
      <c r="BA5" s="336" t="s">
        <v>118</v>
      </c>
      <c r="BB5" s="336" t="s">
        <v>140</v>
      </c>
      <c r="BC5" s="338" t="s">
        <v>126</v>
      </c>
      <c r="BD5" s="340" t="s">
        <v>56</v>
      </c>
      <c r="BE5" s="309" t="s">
        <v>57</v>
      </c>
      <c r="BF5" s="309" t="s">
        <v>58</v>
      </c>
      <c r="BG5" s="309" t="s">
        <v>59</v>
      </c>
      <c r="BH5" s="365">
        <f>Kontoplan!AF3</f>
        <v>15001</v>
      </c>
      <c r="BI5" s="341">
        <f>+BH5+1</f>
        <v>15002</v>
      </c>
      <c r="BJ5" s="341">
        <f t="shared" ref="BJ5:BO5" si="0">+BI5+1</f>
        <v>15003</v>
      </c>
      <c r="BK5" s="341">
        <f t="shared" si="0"/>
        <v>15004</v>
      </c>
      <c r="BL5" s="341">
        <f t="shared" si="0"/>
        <v>15005</v>
      </c>
      <c r="BM5" s="341">
        <f>+BL5+1</f>
        <v>15006</v>
      </c>
      <c r="BN5" s="341">
        <f t="shared" si="0"/>
        <v>15007</v>
      </c>
      <c r="BO5" s="341">
        <f t="shared" si="0"/>
        <v>15008</v>
      </c>
      <c r="BP5" s="341">
        <f>+BO5+1</f>
        <v>15009</v>
      </c>
      <c r="BQ5" s="341">
        <f>+BP5+1</f>
        <v>15010</v>
      </c>
      <c r="BR5" s="341">
        <f>Kontoplan!AF4</f>
        <v>24001</v>
      </c>
      <c r="BS5" s="341">
        <f>+BR5+1</f>
        <v>24002</v>
      </c>
      <c r="BT5" s="341">
        <f t="shared" ref="BT5:BZ5" si="1">+BS5+1</f>
        <v>24003</v>
      </c>
      <c r="BU5" s="341">
        <f t="shared" si="1"/>
        <v>24004</v>
      </c>
      <c r="BV5" s="341">
        <f t="shared" si="1"/>
        <v>24005</v>
      </c>
      <c r="BW5" s="341">
        <f t="shared" si="1"/>
        <v>24006</v>
      </c>
      <c r="BX5" s="341">
        <f>+BW5+1</f>
        <v>24007</v>
      </c>
      <c r="BY5" s="341">
        <f t="shared" si="1"/>
        <v>24008</v>
      </c>
      <c r="BZ5" s="341">
        <f t="shared" si="1"/>
        <v>24009</v>
      </c>
      <c r="CA5" s="341">
        <f>+BZ5+1</f>
        <v>24010</v>
      </c>
      <c r="CB5" s="334"/>
      <c r="CC5" s="335"/>
      <c r="CD5" s="342" t="s">
        <v>130</v>
      </c>
      <c r="CE5" s="342" t="s">
        <v>131</v>
      </c>
      <c r="CF5" s="366">
        <f>+_mva1</f>
        <v>0.25</v>
      </c>
      <c r="CG5" s="354">
        <f>+_mva2</f>
        <v>0.15</v>
      </c>
      <c r="CH5" s="353">
        <f>+_mva3</f>
        <v>0.1</v>
      </c>
      <c r="CI5" s="353">
        <f>+_mva1</f>
        <v>0.25</v>
      </c>
      <c r="CJ5" s="353">
        <f>+_mva2</f>
        <v>0.15</v>
      </c>
      <c r="CK5" s="381">
        <f>+_mva3</f>
        <v>0.1</v>
      </c>
      <c r="CL5" s="383" t="str">
        <f t="shared" ref="CL5:DX5" si="2">VLOOKUP(CL4,kontoplan,2)</f>
        <v>Bygning</v>
      </c>
      <c r="CM5" s="383" t="str">
        <f t="shared" si="2"/>
        <v>Andre anleggsmidler</v>
      </c>
      <c r="CN5" s="383" t="str">
        <f t="shared" si="2"/>
        <v>Maskiner og anlegg</v>
      </c>
      <c r="CO5" s="383" t="str">
        <f t="shared" si="2"/>
        <v xml:space="preserve">Biler                    </v>
      </c>
      <c r="CP5" s="383" t="str">
        <f t="shared" si="2"/>
        <v>Inventar</v>
      </c>
      <c r="CQ5" s="383" t="str">
        <f t="shared" si="2"/>
        <v>Kontormaskiner</v>
      </c>
      <c r="CR5" s="383" t="str">
        <f t="shared" si="2"/>
        <v>Andre driftsmidler</v>
      </c>
      <c r="CS5" s="383" t="str">
        <f t="shared" si="2"/>
        <v>Innkj. varer for videres (lager)</v>
      </c>
      <c r="CT5" s="383" t="str">
        <f t="shared" si="2"/>
        <v>Kundefordringer</v>
      </c>
      <c r="CU5" s="383" t="str">
        <f t="shared" si="2"/>
        <v>Andre omløpsmidler</v>
      </c>
      <c r="CV5" s="383" t="str">
        <f t="shared" si="2"/>
        <v>Forskuddsbetalt leiekostnad</v>
      </c>
      <c r="CW5" s="383" t="str">
        <f t="shared" si="2"/>
        <v>Forskuddsbetalt rentekostn.</v>
      </c>
      <c r="CX5" s="383" t="str">
        <f t="shared" si="2"/>
        <v>Forskuddsbetalt lønn</v>
      </c>
      <c r="CY5" s="383" t="str">
        <f t="shared" si="2"/>
        <v>A. forskuddsbet. kostn.</v>
      </c>
      <c r="CZ5" s="383" t="str">
        <f t="shared" si="2"/>
        <v>Påløpt renteinntekt</v>
      </c>
      <c r="DA5" s="383" t="str">
        <f t="shared" si="2"/>
        <v xml:space="preserve">Kontanter                 </v>
      </c>
      <c r="DB5" s="383" t="str">
        <f t="shared" si="2"/>
        <v>Bankinnskudd</v>
      </c>
      <c r="DC5" s="383" t="str">
        <f t="shared" si="2"/>
        <v>Bankinnsk. for skattetr.</v>
      </c>
      <c r="DD5" s="383" t="str">
        <f t="shared" si="2"/>
        <v>Aksjekapital</v>
      </c>
      <c r="DE5" s="383" t="str">
        <f t="shared" si="2"/>
        <v>Annen egenkapital</v>
      </c>
      <c r="DF5" s="469" t="str">
        <f t="shared" si="2"/>
        <v xml:space="preserve"> </v>
      </c>
      <c r="DG5" s="469" t="str">
        <f t="shared" si="2"/>
        <v xml:space="preserve"> </v>
      </c>
      <c r="DH5" s="383" t="str">
        <f t="shared" si="2"/>
        <v>Privatkonto</v>
      </c>
      <c r="DI5" s="469" t="str">
        <f t="shared" si="2"/>
        <v xml:space="preserve"> </v>
      </c>
      <c r="DJ5" s="469" t="str">
        <f t="shared" si="2"/>
        <v xml:space="preserve"> </v>
      </c>
      <c r="DK5" s="383" t="str">
        <f t="shared" si="2"/>
        <v>Udekket tap</v>
      </c>
      <c r="DL5" s="383" t="str">
        <f t="shared" si="2"/>
        <v>Pantelån</v>
      </c>
      <c r="DM5" s="383" t="str">
        <f t="shared" si="2"/>
        <v>Annen langsiktig gjeld</v>
      </c>
      <c r="DN5" s="383" t="str">
        <f t="shared" si="2"/>
        <v>Kassekreditt</v>
      </c>
      <c r="DO5" s="383" t="str">
        <f t="shared" si="2"/>
        <v>A. gjeld til kredittinst.</v>
      </c>
      <c r="DP5" s="383" t="str">
        <f t="shared" si="2"/>
        <v>Leverandørgjeld</v>
      </c>
      <c r="DQ5" s="383" t="str">
        <f t="shared" si="2"/>
        <v>Betalbar skatt, ikke utl.</v>
      </c>
      <c r="DR5" s="383" t="str">
        <f t="shared" si="2"/>
        <v>Betalbar skatt, utlignet</v>
      </c>
      <c r="DS5" s="383" t="str">
        <f t="shared" si="2"/>
        <v>Forhåndsskatt</v>
      </c>
      <c r="DT5" s="383" t="str">
        <f t="shared" si="2"/>
        <v>Forskuddstrekk (skattetr.)</v>
      </c>
      <c r="DU5" s="383" t="str">
        <f t="shared" si="2"/>
        <v>Andre trekk</v>
      </c>
      <c r="DV5" s="383" t="str">
        <f t="shared" si="2"/>
        <v>Utgående mva</v>
      </c>
      <c r="DW5" s="383" t="str">
        <f t="shared" si="2"/>
        <v>Inngående mva</v>
      </c>
      <c r="DX5" s="383" t="str">
        <f t="shared" si="2"/>
        <v>Oppgjørskonto mva</v>
      </c>
      <c r="DY5" s="383" t="str">
        <f t="shared" ref="DY5:FE5" si="3">VLOOKUP(DY4,kontoplan,2)</f>
        <v>Skyldig arb.gj.avgift</v>
      </c>
      <c r="DZ5" s="383" t="str">
        <f t="shared" si="3"/>
        <v>Påløpt arbeidsgiveravg.</v>
      </c>
      <c r="EA5" s="383" t="str">
        <f t="shared" si="3"/>
        <v>Andre offenlige avgifter</v>
      </c>
      <c r="EB5" s="383" t="str">
        <f t="shared" si="3"/>
        <v>Avsatt utbytte</v>
      </c>
      <c r="EC5" s="383" t="str">
        <f t="shared" si="3"/>
        <v>Skyldig lønn</v>
      </c>
      <c r="ED5" s="383" t="str">
        <f t="shared" si="3"/>
        <v>Skyldige feriepenger</v>
      </c>
      <c r="EE5" s="383" t="str">
        <f t="shared" si="3"/>
        <v>A. påløpt kostnad</v>
      </c>
      <c r="EF5" s="383" t="str">
        <f t="shared" si="3"/>
        <v>Annen kortsiktig gjeld</v>
      </c>
      <c r="EG5" s="383" t="str">
        <f t="shared" si="3"/>
        <v>Salgsinntekt, avg. plikt.</v>
      </c>
      <c r="EH5" s="383" t="str">
        <f t="shared" si="3"/>
        <v>Salgsinntekt, avg. fri</v>
      </c>
      <c r="EI5" s="383" t="str">
        <f t="shared" si="3"/>
        <v>Andre leieinntekter</v>
      </c>
      <c r="EJ5" s="383" t="str">
        <f t="shared" si="3"/>
        <v>Provisjonsinntekt</v>
      </c>
      <c r="EK5" s="383" t="str">
        <f t="shared" si="3"/>
        <v>Annen driftsrelatert innt.</v>
      </c>
      <c r="EL5" s="383" t="str">
        <f t="shared" si="3"/>
        <v>Innkj. varer for vid. salg</v>
      </c>
      <c r="EM5" s="383" t="str">
        <f t="shared" si="3"/>
        <v>Beh. endr. varer v.salg</v>
      </c>
      <c r="EN5" s="383" t="str">
        <f t="shared" si="3"/>
        <v>Lønn til ansatte</v>
      </c>
      <c r="EO5" s="383" t="str">
        <f t="shared" si="3"/>
        <v>Feriepenger</v>
      </c>
      <c r="EP5" s="383" t="str">
        <f t="shared" si="3"/>
        <v>Arbeidsgiveravgift</v>
      </c>
      <c r="EQ5" s="383" t="str">
        <f>VLOOKUP(EQ4,kontoplan,2)</f>
        <v>Arb.g.avg. av påløpt feriel.</v>
      </c>
      <c r="ER5" s="383" t="str">
        <f t="shared" si="3"/>
        <v>Gaver til ansatte</v>
      </c>
      <c r="ES5" s="383" t="str">
        <f t="shared" si="3"/>
        <v>Yrkesskadeforsikring</v>
      </c>
      <c r="ET5" s="383" t="str">
        <f t="shared" si="3"/>
        <v>Annen personalkostn.</v>
      </c>
      <c r="EU5" s="383" t="str">
        <f t="shared" si="3"/>
        <v>Avskriving bygning</v>
      </c>
      <c r="EV5" s="383" t="str">
        <f t="shared" si="3"/>
        <v>Avskriving biler</v>
      </c>
      <c r="EW5" s="383" t="str">
        <f t="shared" si="3"/>
        <v>Avskr. mask. og anlegg</v>
      </c>
      <c r="EX5" s="383" t="str">
        <f t="shared" si="3"/>
        <v>Avskriving inventar</v>
      </c>
      <c r="EY5" s="383" t="str">
        <f t="shared" si="3"/>
        <v>Avskr. kontomaskiner</v>
      </c>
      <c r="EZ5" s="383" t="str">
        <f t="shared" si="3"/>
        <v>Avskr. andre dr.midler</v>
      </c>
      <c r="FA5" s="383" t="str">
        <f t="shared" si="3"/>
        <v>Frakt o.l ved varefors.</v>
      </c>
      <c r="FB5" s="383" t="str">
        <f t="shared" si="3"/>
        <v>Leie lokaler</v>
      </c>
      <c r="FC5" s="383" t="str">
        <f t="shared" si="3"/>
        <v>Lys, varme</v>
      </c>
      <c r="FD5" s="383" t="str">
        <f t="shared" si="3"/>
        <v>Annen kostnad lokale</v>
      </c>
      <c r="FE5" s="383" t="str">
        <f t="shared" si="3"/>
        <v>A. leiekostn. mask, inv mv</v>
      </c>
      <c r="FF5" s="383" t="str">
        <f t="shared" ref="FF5:GK5" si="4">VLOOKUP(FF4,kontoplan,2)</f>
        <v>A. dr. mat som ikke akt.</v>
      </c>
      <c r="FG5" s="383" t="str">
        <f t="shared" si="4"/>
        <v>Rep. og vedlikeh. utstyr</v>
      </c>
      <c r="FH5" s="383" t="str">
        <f t="shared" si="4"/>
        <v>Rep. og vedlikehold annet</v>
      </c>
      <c r="FI5" s="383" t="str">
        <f t="shared" si="4"/>
        <v>Revisjon-, regnsk. hon.</v>
      </c>
      <c r="FJ5" s="383" t="str">
        <f t="shared" si="4"/>
        <v>A. fremmede tjenester</v>
      </c>
      <c r="FK5" s="383" t="str">
        <f t="shared" si="4"/>
        <v>Kontorrekvisita</v>
      </c>
      <c r="FL5" s="383" t="str">
        <f t="shared" si="4"/>
        <v>Annen kontorkostnad</v>
      </c>
      <c r="FM5" s="383" t="str">
        <f t="shared" si="4"/>
        <v>Telefon</v>
      </c>
      <c r="FN5" s="383" t="str">
        <f t="shared" si="4"/>
        <v>Porto</v>
      </c>
      <c r="FO5" s="383" t="str">
        <f t="shared" si="4"/>
        <v>Drivstoff bil</v>
      </c>
      <c r="FP5" s="383" t="str">
        <f t="shared" si="4"/>
        <v>A. kostnad transp.m</v>
      </c>
      <c r="FQ5" s="383" t="str">
        <f t="shared" si="4"/>
        <v>Salgskostnad</v>
      </c>
      <c r="FR5" s="383" t="str">
        <f t="shared" si="4"/>
        <v>Reklamekostnad</v>
      </c>
      <c r="FS5" s="383" t="str">
        <f t="shared" si="4"/>
        <v>Kontingent, fradragsb.</v>
      </c>
      <c r="FT5" s="383" t="str">
        <f t="shared" si="4"/>
        <v>Forsikringspremie</v>
      </c>
      <c r="FU5" s="383" t="str">
        <f t="shared" si="4"/>
        <v>Annen kostnad</v>
      </c>
      <c r="FV5" s="383" t="str">
        <f t="shared" si="4"/>
        <v>Tap på fordringer</v>
      </c>
      <c r="FW5" s="383" t="str">
        <f t="shared" si="4"/>
        <v>Annen renteinntekt</v>
      </c>
      <c r="FX5" s="383" t="str">
        <f t="shared" si="4"/>
        <v>Annen finansinntekt</v>
      </c>
      <c r="FY5" s="383" t="str">
        <f t="shared" si="4"/>
        <v>Annen rentekostnad</v>
      </c>
      <c r="FZ5" s="383" t="str">
        <f t="shared" si="4"/>
        <v>Annen finanskostnad</v>
      </c>
      <c r="GA5" s="383" t="str">
        <f t="shared" si="4"/>
        <v>Betalbar skatt</v>
      </c>
      <c r="GB5" s="383" t="str">
        <f t="shared" si="4"/>
        <v>A. ekstraordinær inntekt</v>
      </c>
      <c r="GC5" s="383" t="str">
        <f t="shared" si="4"/>
        <v>A. ekstraordinær kostnad</v>
      </c>
      <c r="GD5" s="383" t="str">
        <f t="shared" si="4"/>
        <v>Bet. b. skatt. ekstraord. r.</v>
      </c>
      <c r="GE5" s="383" t="str">
        <f t="shared" si="4"/>
        <v>Årsresultat</v>
      </c>
      <c r="GF5" s="383" t="str">
        <f t="shared" si="4"/>
        <v>Avsatt utbytte</v>
      </c>
      <c r="GG5" s="383" t="str">
        <f t="shared" si="4"/>
        <v>Overf. a. egenkapital</v>
      </c>
      <c r="GH5" s="383" t="str">
        <f t="shared" si="4"/>
        <v>Udekket tap</v>
      </c>
      <c r="GI5" s="383" t="str">
        <f t="shared" si="4"/>
        <v/>
      </c>
      <c r="GJ5" s="383" t="str">
        <f t="shared" si="4"/>
        <v/>
      </c>
      <c r="GK5" s="383" t="str">
        <f t="shared" si="4"/>
        <v/>
      </c>
      <c r="GL5" s="383" t="str">
        <f t="shared" ref="GL5:HA5" si="5">VLOOKUP(GL4,kontoplan,2)</f>
        <v/>
      </c>
      <c r="GM5" s="383" t="str">
        <f t="shared" si="5"/>
        <v/>
      </c>
      <c r="GN5" s="383" t="str">
        <f t="shared" si="5"/>
        <v/>
      </c>
      <c r="GO5" s="383" t="str">
        <f t="shared" si="5"/>
        <v/>
      </c>
      <c r="GP5" s="383" t="str">
        <f t="shared" si="5"/>
        <v/>
      </c>
      <c r="GQ5" s="383" t="str">
        <f t="shared" si="5"/>
        <v/>
      </c>
      <c r="GR5" s="383" t="str">
        <f t="shared" si="5"/>
        <v/>
      </c>
      <c r="GS5" s="383" t="str">
        <f t="shared" si="5"/>
        <v/>
      </c>
      <c r="GT5" s="383" t="str">
        <f t="shared" si="5"/>
        <v/>
      </c>
      <c r="GU5" s="383" t="str">
        <f t="shared" si="5"/>
        <v/>
      </c>
      <c r="GV5" s="383" t="str">
        <f t="shared" si="5"/>
        <v/>
      </c>
      <c r="GW5" s="383" t="str">
        <f t="shared" si="5"/>
        <v/>
      </c>
      <c r="GX5" s="383" t="str">
        <f t="shared" si="5"/>
        <v/>
      </c>
      <c r="GY5" s="383" t="str">
        <f t="shared" si="5"/>
        <v/>
      </c>
      <c r="GZ5" s="383" t="str">
        <f t="shared" si="5"/>
        <v/>
      </c>
      <c r="HA5" s="383" t="str">
        <f t="shared" si="5"/>
        <v/>
      </c>
      <c r="HB5" s="383" t="str">
        <f>VLOOKUP(HB4,kontoplan,2)</f>
        <v/>
      </c>
      <c r="HC5" s="308"/>
      <c r="HD5" s="308"/>
      <c r="HE5" s="308"/>
      <c r="HF5" s="308"/>
      <c r="HG5" s="458"/>
      <c r="HH5" s="458"/>
      <c r="HI5" s="308"/>
      <c r="HJ5" s="308"/>
      <c r="HK5" s="308"/>
      <c r="HL5" s="308"/>
      <c r="HM5" s="308"/>
      <c r="HN5" s="308"/>
      <c r="HO5" s="308"/>
      <c r="HP5" s="308"/>
      <c r="HQ5" s="308"/>
      <c r="HR5" s="308"/>
      <c r="HS5" s="308"/>
      <c r="HT5" s="308"/>
      <c r="HU5" s="308"/>
      <c r="HV5" s="308"/>
      <c r="HW5" s="308"/>
      <c r="HX5" s="308"/>
      <c r="HY5" s="308"/>
      <c r="HZ5" s="308"/>
      <c r="IA5" s="308"/>
      <c r="IB5" s="308"/>
      <c r="IC5" s="308"/>
      <c r="ID5" s="308"/>
      <c r="IE5" s="464"/>
      <c r="IF5" s="464"/>
      <c r="IG5" s="308"/>
      <c r="IH5" s="308"/>
      <c r="II5" s="308"/>
      <c r="IJ5" s="308"/>
    </row>
    <row r="6" spans="1:244" s="299" customFormat="1" ht="12" customHeight="1">
      <c r="A6" s="216"/>
      <c r="B6" s="217"/>
      <c r="C6" s="223"/>
      <c r="D6" s="219"/>
      <c r="E6" s="220" t="str">
        <f t="shared" ref="E6:E34" si="6">IF(dkontonr="","",VLOOKUP(dkontonr,kontoplan,2))</f>
        <v/>
      </c>
      <c r="F6" s="221" t="str">
        <f t="shared" ref="F6:F69" si="7">IF(dkontonr="","",VLOOKUP(dkontonr,kontoplan,3))</f>
        <v/>
      </c>
      <c r="G6" s="219"/>
      <c r="H6" s="220" t="str">
        <f t="shared" ref="H6:H34" si="8">IF(kkontonr="","",VLOOKUP(kkontonr,kontoplan,2))</f>
        <v/>
      </c>
      <c r="I6" s="221" t="str">
        <f t="shared" ref="I6:I69" si="9">IF(kkontonr="","",VLOOKUP(kkontonr,kontoplan,3))</f>
        <v/>
      </c>
      <c r="J6" s="222"/>
      <c r="K6" s="252">
        <f t="shared" ref="K6:K34" si="10">IF(imva&lt;0,+beløp+imva,IF(umva&gt;0,+beløp-umva,+beløp-imva+umva))</f>
        <v>0</v>
      </c>
      <c r="L6" s="238">
        <f t="shared" ref="L6:L38" si="11">S6+U6+IF(dkontonr=$L$4,J6,0)-IF(kkontonr=$L$4,J6,0)</f>
        <v>0</v>
      </c>
      <c r="M6" s="238">
        <f t="shared" ref="M6:M37" si="12">R6+T6+IF(dkontonr=$M$4,J6,0)-IF(kkontonr=$M$4,J6,0)</f>
        <v>0</v>
      </c>
      <c r="N6" s="316">
        <f t="shared" ref="N6:N37" si="13">IF(dkontonr=0,0,IF(dkontonr&lt;3000,beløp-R6-S6,0)+IF(dkontonr&gt;=10000,beløp,0))</f>
        <v>0</v>
      </c>
      <c r="O6" s="316">
        <f t="shared" ref="O6:O37" si="14">-IF(kkontonr=0,0,IF(kkontonr&lt;3000,beløp+T6-U6,0))-IF(kkontonr&gt;=10000,beløp,0)</f>
        <v>0</v>
      </c>
      <c r="P6" s="316">
        <f t="shared" ref="P6:P37" si="15">IF(dkontonr&gt;=3000,IF(dkontonr&lt;10000,beløp-R6-S6,0),0)</f>
        <v>0</v>
      </c>
      <c r="Q6" s="316">
        <f t="shared" ref="Q6:Q37" si="16">IF(kkontonr&gt;=3000,IF(kkontonr&lt;10000,-beløp-T6-U6,0),0)</f>
        <v>0</v>
      </c>
      <c r="R6" s="371">
        <f t="shared" ref="R6:R34" si="17">IF(dmvakode=1,(+beløp)/(1+_mva1)*_mva1,IF(dmvakode=4,(+beløp)/(1+_mva2)*_mva2,IF(dmvakode=7,(+beløp)/(1+_mva3)*_mva3,0)))</f>
        <v>0</v>
      </c>
      <c r="S6" s="316">
        <f t="shared" ref="S6:S37" si="18">IF(dmvakode=2,(beløp)/(1+_mva1)*_mva1,IF(dmvakode=5,(beløp)/(1+_mva2)*_mva2,IF(dmvakode=8,(beløp)/(1+_mva3)*_mva3,0)))</f>
        <v>0</v>
      </c>
      <c r="T6" s="316">
        <f t="shared" ref="T6:T34" si="19">-IF(kmvakode=1,(+beløp)/(1+_mva1)*_mva1,IF(kmvakode=4,(+beløp)/(1+_mva2)*_mva2,IF(kmvakode=7,(+beløp)/(1+_mva3)*_mva3,0)))</f>
        <v>0</v>
      </c>
      <c r="U6" s="316">
        <f t="shared" ref="U6:U37" si="20">-IF(kmvakode=2,(beløp)/(1+_mva1)*_mva1,IF(kmvakode=5,(beløp)/(1+_mva2)*_mva2,IF(kmvakode=8,(beløp)/(1+_mva3)*_mva3,0)))</f>
        <v>0</v>
      </c>
      <c r="V6" s="317">
        <f>IF(dkontonr&gt;999,IF(dkontonr&lt;1200,$N6,0))+IF(kkontonr&gt;999,IF(kkontonr&lt;1200,$O6,0))</f>
        <v>0</v>
      </c>
      <c r="W6" s="318">
        <f>IF(dkontonr&gt;1199,IF(dkontonr&lt;1230,$N6,0))+IF(kkontonr&gt;1199,IF(kkontonr&lt;1230,$O6,0))</f>
        <v>0</v>
      </c>
      <c r="X6" s="318">
        <f>IF(dkontonr&gt;1229,IF(dkontonr&lt;1300,$N6,0))+IF(kkontonr&gt;1229,IF(kkontonr&lt;1300,$O6,0))</f>
        <v>0</v>
      </c>
      <c r="Y6" s="318">
        <f>IF(dkontonr&gt;1299,IF(dkontonr&lt;1400,$N6,0))+IF(kkontonr&gt;1299,IF(kkontonr&lt;1400,$O6,0))</f>
        <v>0</v>
      </c>
      <c r="Z6" s="318">
        <f>IF(dkontonr&gt;1399,IF(dkontonr&lt;1500,$N6,0))+IF(kkontonr&gt;1399,IF(kkontonr&lt;1500,$O6,0))</f>
        <v>0</v>
      </c>
      <c r="AA6" s="318">
        <f>IF(dkontonr&gt;1499,IF(dkontonr&lt;1560,$N6,0))+IF(kkontonr&gt;1499,IF(kkontonr&lt;1560,$O6,0))+IF(dkontonr&gt;(Kontoplan!AF$3-1),IF(dkontonr&lt;(Kontoplan!AF$3+1000),$N6,0))+IF(kkontonr&gt;(Kontoplan!AF$3-1),IF(kkontonr&lt;(Kontoplan!AF$3+1000),$O6,0),0)</f>
        <v>0</v>
      </c>
      <c r="AB6" s="318">
        <f>IF(dkontonr&gt;1559,IF(dkontonr&lt;1900,$N6,0))+IF(kkontonr&gt;1559,IF(kkontonr&lt;1900,$O6,0))</f>
        <v>0</v>
      </c>
      <c r="AC6" s="318">
        <f>IF(dkontonr&gt;1899,IF(dkontonr&lt;2000,$N6,0))+IF(kkontonr&gt;1899,IF(kkontonr&lt;2000,$O6,0))</f>
        <v>0</v>
      </c>
      <c r="AD6" s="318">
        <f>IF(dkontonr&gt;1999,IF(dkontonr&lt;2100,$N6,0))+IF(kkontonr&gt;1999,IF(kkontonr&lt;2100,$O6,0))</f>
        <v>0</v>
      </c>
      <c r="AE6" s="318">
        <f>IF(dkontonr&gt;2099,IF(dkontonr&lt;2300,$N6,0))+IF(kkontonr&gt;2099,IF(kkontonr&lt;2300,$O6,0))</f>
        <v>0</v>
      </c>
      <c r="AF6" s="318">
        <f>IF(dkontonr&gt;2299,IF(dkontonr&lt;2400,$N6,0))+IF(kkontonr&gt;2299,IF(kkontonr&lt;2400,$O6,0))</f>
        <v>0</v>
      </c>
      <c r="AG6" s="318">
        <f>IF(dkontonr&gt;2399,IF(dkontonr&lt;2500,$N6,0))+IF(kkontonr&gt;2399,IF(kkontonr&lt;2500,$O6,0))+IF(dkontonr&gt;(Kontoplan!$AF$4-1),IF(dkontonr&lt;(Kontoplan!$AF$4+1000),$N6,0))+IF(kkontonr&gt;(Kontoplan!$AF$4-1),IF(kkontonr&lt;(Kontoplan!$AF$4+1000),$O6,0))</f>
        <v>0</v>
      </c>
      <c r="AH6" s="318">
        <f>IF(dkontonr&gt;2499,IF(dkontonr&lt;2600,$N6,0))+IF(kkontonr&gt;2499,IF(kkontonr&lt;2600,$O6,0))</f>
        <v>0</v>
      </c>
      <c r="AI6" s="318">
        <f>IF(dkontonr&gt;2599,IF(dkontonr&lt;2700,$N6,0))+IF(kkontonr&gt;2599,IF(kkontonr&lt;2700,$O6,0))</f>
        <v>0</v>
      </c>
      <c r="AJ6" s="318">
        <f t="shared" ref="AJ6:AJ37" si="21">IF(dkontonr&gt;2711,IF(dkontonr&lt;2800,$N6,0))+IF(kkontonr&gt;2711,IF(kkontonr&lt;2800,$O6,0))+IF(dkontonr&lt;2711,M6,IF(dkontonr&gt;2711,$M6,0))+IF(kkontonr&lt;2711,L6,IF(kkontonr&gt;2711,$L6,0))</f>
        <v>0</v>
      </c>
      <c r="AK6" s="318">
        <f>IF(dkontonr&gt;2799,IF(dkontonr&lt;2900,$N6,0))+IF(kkontonr&gt;2799,IF(kkontonr&lt;2900,$O6,0))</f>
        <v>0</v>
      </c>
      <c r="AL6" s="318">
        <f>IF(dkontonr&gt;2899,IF(dkontonr&lt;3000,$N6,0))+IF(kkontonr&gt;2899,IF(kkontonr&lt;3000,$O6,0))</f>
        <v>0</v>
      </c>
      <c r="AM6" s="317">
        <f>IF(dkontonr&gt;2999,IF(dkontonr&lt;3500,$P6,0))+IF(kkontonr&gt;2999,IF(kkontonr&lt;3500,$Q6,0))</f>
        <v>0</v>
      </c>
      <c r="AN6" s="318">
        <f>IF(dkontonr&gt;3499,IF(dkontonr&lt;4000,$P6,0))+IF(kkontonr&gt;3499,IF(kkontonr&lt;4000,$Q6,0))</f>
        <v>0</v>
      </c>
      <c r="AO6" s="319">
        <f>IF(dkontonr&gt;3999,IF(dkontonr&lt;4190,$P6,0),0)+IF(dkontonr&gt;4299,IF(dkontonr&lt;5000,$P6,0),0)+IF(kkontonr&gt;3999,IF(kkontonr&lt;4190,$Q6,0),0)+IF(kkontonr&gt;4299,IF(kkontonr&lt;5000,$Q6,0),0)</f>
        <v>0</v>
      </c>
      <c r="AP6" s="318">
        <f>IF(dkontonr&gt;4189,IF(dkontonr&lt;4300,$P6,0))+IF(kkontonr&gt;4189,IF(kkontonr&lt;4300,$Q6,0))</f>
        <v>0</v>
      </c>
      <c r="AQ6" s="318">
        <f>IF(dkontonr&gt;4999,IF(dkontonr&lt;6000,$P6,0))+IF(kkontonr&gt;4999,IF(kkontonr&lt;6000,$Q6,0))</f>
        <v>0</v>
      </c>
      <c r="AR6" s="318">
        <f>IF(dkontonr&gt;5999,IF(dkontonr&lt;6100,$P6,0))+IF(kkontonr&gt;5999,IF(kkontonr&lt;6100,$Q6,0))</f>
        <v>0</v>
      </c>
      <c r="AS6" s="318">
        <f>IF(dkontonr&gt;6099,IF(dkontonr&lt;8000,$P6,0))+IF(kkontonr&gt;6099,IF(kkontonr&lt;8000,$Q6,0))</f>
        <v>0</v>
      </c>
      <c r="AT6" s="318">
        <f>IF(dkontonr&gt;7999,IF(dkontonr&lt;8100,$P6,0))+IF(kkontonr&gt;7999,IF(kkontonr&lt;8100,$Q6,0))</f>
        <v>0</v>
      </c>
      <c r="AU6" s="318">
        <f>IF(dkontonr&gt;8099,IF(dkontonr&lt;8200,$P6,0))+IF(kkontonr&gt;8099,IF(kkontonr&lt;8200,$Q6,0))</f>
        <v>0</v>
      </c>
      <c r="AV6" s="318">
        <f>IF(dkontonr&gt;8299,IF(dkontonr&lt;8400,$P6,0))+IF(kkontonr&gt;8299,IF(kkontonr&lt;8400,$Q6,0))</f>
        <v>0</v>
      </c>
      <c r="AW6" s="318">
        <f>IF(dkontonr&gt;8399,IF(dkontonr&lt;8500,$P6,0))+IF(kkontonr&gt;8399,IF(kkontonr&lt;8500,$Q6,0))</f>
        <v>0</v>
      </c>
      <c r="AX6" s="318">
        <f>IF(dkontonr&gt;8499,IF(dkontonr&lt;8600,$P6,0))+IF(kkontonr&gt;8499,IF(kkontonr&lt;8600,$Q6,0))</f>
        <v>0</v>
      </c>
      <c r="AY6" s="318">
        <f>IF(dkontonr&gt;8599,IF(dkontonr&lt;8700,$P6,0))+IF(kkontonr&gt;8599,IF(kkontonr&lt;8700,$Q6,0))</f>
        <v>0</v>
      </c>
      <c r="AZ6" s="318">
        <f>IF(dkontonr&gt;8899,IF(dkontonr&lt;8909,$P6,0))+IF(kkontonr&gt;8899,IF(kkontonr&lt;8909,$Q6,0))</f>
        <v>0</v>
      </c>
      <c r="BA6" s="318">
        <f>IF(dkontonr&gt;8919,IF(dkontonr&lt;8930,$P6,0))+IF(kkontonr&gt;8919,IF(kkontonr&lt;8930,$Q6,0))</f>
        <v>0</v>
      </c>
      <c r="BB6" s="319">
        <f>IF(dkontonr&gt;8959,IF(dkontonr&lt;8990,$P6,0))+IF(kkontonr&gt;8959,IF(kkontonr&lt;8990,$Q6,0))</f>
        <v>0</v>
      </c>
      <c r="BC6" s="319">
        <f>IF(dkontonr&gt;8989,IF(dkontonr&lt;9000,$P6,0))+IF(kkontonr&gt;8989,IF(kkontonr&lt;9000,$Q6,0))</f>
        <v>0</v>
      </c>
      <c r="BD6" s="317">
        <f>IF(dkontonr&gt;1899,IF(dkontonr&lt;1909,$N6,0))+IF(kkontonr&gt;1899,IF(kkontonr&lt;1909,$O6,0))</f>
        <v>0</v>
      </c>
      <c r="BE6" s="318">
        <f>IF(dkontonr&gt;1939,IF(dkontonr&lt;1950,$N6,0))+IF(kkontonr&gt;1939,IF(kkontonr&lt;1950,$O6,0))</f>
        <v>0</v>
      </c>
      <c r="BF6" s="318">
        <f>IF(dkontonr&gt;1919,IF(dkontonr&lt;1940,$N6,0))+IF(kkontonr&gt;1919,IF(kkontonr&lt;1940,$O6,0))</f>
        <v>0</v>
      </c>
      <c r="BG6" s="318">
        <f>IF(dkontonr&gt;2379,IF(dkontonr&lt;2389,$N6,0))+IF(kkontonr&gt;2379,IF(kkontonr&lt;2389,$O6,0))</f>
        <v>0</v>
      </c>
      <c r="BH6" s="317">
        <f t="shared" ref="BH6:CA6" si="22">IF(dkontonr=BH$5,$N6,0)+IF(kkontonr=BH$5,$O6,0)</f>
        <v>0</v>
      </c>
      <c r="BI6" s="319">
        <f t="shared" si="22"/>
        <v>0</v>
      </c>
      <c r="BJ6" s="319">
        <f t="shared" si="22"/>
        <v>0</v>
      </c>
      <c r="BK6" s="319">
        <f t="shared" si="22"/>
        <v>0</v>
      </c>
      <c r="BL6" s="319">
        <f t="shared" si="22"/>
        <v>0</v>
      </c>
      <c r="BM6" s="319">
        <f t="shared" si="22"/>
        <v>0</v>
      </c>
      <c r="BN6" s="319">
        <f t="shared" si="22"/>
        <v>0</v>
      </c>
      <c r="BO6" s="319">
        <f t="shared" si="22"/>
        <v>0</v>
      </c>
      <c r="BP6" s="319">
        <f t="shared" si="22"/>
        <v>0</v>
      </c>
      <c r="BQ6" s="319">
        <f t="shared" si="22"/>
        <v>0</v>
      </c>
      <c r="BR6" s="319">
        <f t="shared" si="22"/>
        <v>0</v>
      </c>
      <c r="BS6" s="319">
        <f t="shared" si="22"/>
        <v>0</v>
      </c>
      <c r="BT6" s="319">
        <f t="shared" si="22"/>
        <v>0</v>
      </c>
      <c r="BU6" s="319">
        <f t="shared" si="22"/>
        <v>0</v>
      </c>
      <c r="BV6" s="319">
        <f t="shared" si="22"/>
        <v>0</v>
      </c>
      <c r="BW6" s="319">
        <f t="shared" si="22"/>
        <v>0</v>
      </c>
      <c r="BX6" s="319">
        <f t="shared" si="22"/>
        <v>0</v>
      </c>
      <c r="BY6" s="319">
        <f t="shared" si="22"/>
        <v>0</v>
      </c>
      <c r="BZ6" s="319">
        <f t="shared" si="22"/>
        <v>0</v>
      </c>
      <c r="CA6" s="319">
        <f t="shared" si="22"/>
        <v>0</v>
      </c>
      <c r="CB6" s="317">
        <f>IF(dkontonr&gt;3099,IF(dkontonr&lt;3200,$P6,0))+IF(kkontonr&gt;3099,IF(kkontonr&lt;3200,$Q6,0),0)</f>
        <v>0</v>
      </c>
      <c r="CC6" s="319">
        <f>IF(tekst="åpningsbalanse",0,IF(tekst="råbalanse",0,IF(tekst="balanse",0,IF(tekst="inngående balanse",0,IF(tekst="saldobalanse",0,IF(tekst="årsoppgjør",0,CB6))))))</f>
        <v>0</v>
      </c>
      <c r="CD6" s="319">
        <f>IF(dkontonr=0,0,beløp)</f>
        <v>0</v>
      </c>
      <c r="CE6" s="319">
        <f>IF(kkontonr=0,0,beløp)</f>
        <v>0</v>
      </c>
      <c r="CF6" s="333">
        <f t="shared" ref="CF6:CF12" si="23">IF(dmvakode=2,L6,IF(kmvakode=2,L6,0))</f>
        <v>0</v>
      </c>
      <c r="CG6" s="309">
        <f t="shared" ref="CG6:CG12" si="24">IF(dmvakode=5,L6,IF(kmvakode=5,L6,0))</f>
        <v>0</v>
      </c>
      <c r="CH6" s="309">
        <f t="shared" ref="CH6:CH12" si="25">IF(dmvakode=8,L6,IF(kmvakode=8,L6,0))</f>
        <v>0</v>
      </c>
      <c r="CI6" s="309">
        <f t="shared" ref="CI6:CI12" si="26">IF(dmvakode=1,M6,IF(kmvakode=1,M6,0))</f>
        <v>0</v>
      </c>
      <c r="CJ6" s="309">
        <f t="shared" ref="CJ6:CJ12" si="27">IF(dmvakode=4,M6,IF(kmvakode=4,M6,0))</f>
        <v>0</v>
      </c>
      <c r="CK6" s="379">
        <f t="shared" ref="CK6:CK12" si="28">IF(dmvakode=7,M6,IF(kmvakode=7,M6,0))</f>
        <v>0</v>
      </c>
      <c r="CL6" s="403">
        <f t="shared" ref="CL6:CW21" si="29">IF(dkontonr=CL$4,$N6,0)+IF(kkontonr=CL$4,$O6,0)</f>
        <v>0</v>
      </c>
      <c r="CM6" s="403">
        <f t="shared" si="29"/>
        <v>0</v>
      </c>
      <c r="CN6" s="403">
        <f t="shared" si="29"/>
        <v>0</v>
      </c>
      <c r="CO6" s="403">
        <f t="shared" si="29"/>
        <v>0</v>
      </c>
      <c r="CP6" s="403">
        <f t="shared" si="29"/>
        <v>0</v>
      </c>
      <c r="CQ6" s="403">
        <f t="shared" si="29"/>
        <v>0</v>
      </c>
      <c r="CR6" s="403">
        <f t="shared" si="29"/>
        <v>0</v>
      </c>
      <c r="CS6" s="403">
        <f t="shared" si="29"/>
        <v>0</v>
      </c>
      <c r="CT6" s="403">
        <f t="shared" si="29"/>
        <v>0</v>
      </c>
      <c r="CU6" s="403">
        <f t="shared" si="29"/>
        <v>0</v>
      </c>
      <c r="CV6" s="403">
        <f t="shared" si="29"/>
        <v>0</v>
      </c>
      <c r="CW6" s="403">
        <f t="shared" si="29"/>
        <v>0</v>
      </c>
      <c r="CX6" s="403">
        <f t="shared" ref="CX6:DL21" si="30">IF(dkontonr=CX$4,$N6,0)+IF(kkontonr=CX$4,$O6,0)</f>
        <v>0</v>
      </c>
      <c r="CY6" s="403">
        <f t="shared" si="30"/>
        <v>0</v>
      </c>
      <c r="CZ6" s="403">
        <f t="shared" si="30"/>
        <v>0</v>
      </c>
      <c r="DA6" s="403">
        <f t="shared" si="30"/>
        <v>0</v>
      </c>
      <c r="DB6" s="403">
        <f t="shared" si="30"/>
        <v>0</v>
      </c>
      <c r="DC6" s="403">
        <f t="shared" si="30"/>
        <v>0</v>
      </c>
      <c r="DD6" s="403">
        <f t="shared" si="30"/>
        <v>0</v>
      </c>
      <c r="DE6" s="403">
        <f t="shared" si="30"/>
        <v>0</v>
      </c>
      <c r="DF6" s="403">
        <f t="shared" si="30"/>
        <v>0</v>
      </c>
      <c r="DG6" s="403">
        <f t="shared" si="30"/>
        <v>0</v>
      </c>
      <c r="DH6" s="403">
        <f t="shared" si="30"/>
        <v>0</v>
      </c>
      <c r="DI6" s="403">
        <f t="shared" si="30"/>
        <v>0</v>
      </c>
      <c r="DJ6" s="403">
        <f t="shared" si="30"/>
        <v>0</v>
      </c>
      <c r="DK6" s="403">
        <f t="shared" si="30"/>
        <v>0</v>
      </c>
      <c r="DL6" s="403">
        <f t="shared" si="30"/>
        <v>0</v>
      </c>
      <c r="DM6" s="403">
        <f t="shared" ref="DM6:DU15" si="31">IF(dkontonr=DM$4,$N6,0)+IF(kkontonr=DM$4,$O6,0)</f>
        <v>0</v>
      </c>
      <c r="DN6" s="403">
        <f t="shared" si="31"/>
        <v>0</v>
      </c>
      <c r="DO6" s="403">
        <f t="shared" si="31"/>
        <v>0</v>
      </c>
      <c r="DP6" s="403">
        <f t="shared" si="31"/>
        <v>0</v>
      </c>
      <c r="DQ6" s="403">
        <f t="shared" si="31"/>
        <v>0</v>
      </c>
      <c r="DR6" s="403">
        <f t="shared" si="31"/>
        <v>0</v>
      </c>
      <c r="DS6" s="403">
        <f t="shared" si="31"/>
        <v>0</v>
      </c>
      <c r="DT6" s="403">
        <f t="shared" si="31"/>
        <v>0</v>
      </c>
      <c r="DU6" s="403">
        <f t="shared" si="31"/>
        <v>0</v>
      </c>
      <c r="DV6" s="403">
        <f>L6</f>
        <v>0</v>
      </c>
      <c r="DW6" s="403">
        <f>M6</f>
        <v>0</v>
      </c>
      <c r="DX6" s="403">
        <f t="shared" ref="DX6:EF21" si="32">IF(dkontonr=DX$4,$N6,0)+IF(kkontonr=DX$4,$O6,0)</f>
        <v>0</v>
      </c>
      <c r="DY6" s="403">
        <f t="shared" si="32"/>
        <v>0</v>
      </c>
      <c r="DZ6" s="403">
        <f t="shared" si="32"/>
        <v>0</v>
      </c>
      <c r="EA6" s="403">
        <f t="shared" si="32"/>
        <v>0</v>
      </c>
      <c r="EB6" s="403">
        <f t="shared" si="32"/>
        <v>0</v>
      </c>
      <c r="EC6" s="403">
        <f t="shared" si="32"/>
        <v>0</v>
      </c>
      <c r="ED6" s="403">
        <f t="shared" si="32"/>
        <v>0</v>
      </c>
      <c r="EE6" s="403">
        <f t="shared" si="32"/>
        <v>0</v>
      </c>
      <c r="EF6" s="403">
        <f>IF(dkontonr=EF$4,$N6,0)+IF(kkontonr=EF$4,$O6,0)</f>
        <v>0</v>
      </c>
      <c r="EG6" s="403">
        <f t="shared" ref="EG6:EO15" si="33">IF(dkontonr=EG$4,$P6,0)+IF(kkontonr=EG$4,$Q6,0)</f>
        <v>0</v>
      </c>
      <c r="EH6" s="403">
        <f t="shared" si="33"/>
        <v>0</v>
      </c>
      <c r="EI6" s="403">
        <f t="shared" si="33"/>
        <v>0</v>
      </c>
      <c r="EJ6" s="403">
        <f t="shared" si="33"/>
        <v>0</v>
      </c>
      <c r="EK6" s="403">
        <f t="shared" si="33"/>
        <v>0</v>
      </c>
      <c r="EL6" s="403">
        <f t="shared" si="33"/>
        <v>0</v>
      </c>
      <c r="EM6" s="403">
        <f t="shared" si="33"/>
        <v>0</v>
      </c>
      <c r="EN6" s="403">
        <f t="shared" si="33"/>
        <v>0</v>
      </c>
      <c r="EO6" s="403">
        <f t="shared" si="33"/>
        <v>0</v>
      </c>
      <c r="EP6" s="403">
        <f t="shared" ref="EP6:EZ21" si="34">IF(dkontonr=EP$4,$P6,0)+IF(kkontonr=EP$4,$Q6,0)</f>
        <v>0</v>
      </c>
      <c r="EQ6" s="403">
        <f t="shared" si="34"/>
        <v>0</v>
      </c>
      <c r="ER6" s="403">
        <f t="shared" si="34"/>
        <v>0</v>
      </c>
      <c r="ES6" s="403">
        <f t="shared" si="34"/>
        <v>0</v>
      </c>
      <c r="ET6" s="403">
        <f t="shared" si="34"/>
        <v>0</v>
      </c>
      <c r="EU6" s="403">
        <f t="shared" si="34"/>
        <v>0</v>
      </c>
      <c r="EV6" s="403">
        <f t="shared" si="34"/>
        <v>0</v>
      </c>
      <c r="EW6" s="403">
        <f t="shared" si="34"/>
        <v>0</v>
      </c>
      <c r="EX6" s="403">
        <f t="shared" si="34"/>
        <v>0</v>
      </c>
      <c r="EY6" s="403">
        <f t="shared" si="34"/>
        <v>0</v>
      </c>
      <c r="EZ6" s="403">
        <f t="shared" si="34"/>
        <v>0</v>
      </c>
      <c r="FA6" s="403">
        <f t="shared" ref="FA6:FJ15" si="35">IF(dkontonr=FA$4,$P6,0)+IF(kkontonr=FA$4,$Q6,0)</f>
        <v>0</v>
      </c>
      <c r="FB6" s="403">
        <f t="shared" si="35"/>
        <v>0</v>
      </c>
      <c r="FC6" s="403">
        <f t="shared" si="35"/>
        <v>0</v>
      </c>
      <c r="FD6" s="403">
        <f t="shared" si="35"/>
        <v>0</v>
      </c>
      <c r="FE6" s="403">
        <f t="shared" si="35"/>
        <v>0</v>
      </c>
      <c r="FF6" s="403">
        <f t="shared" si="35"/>
        <v>0</v>
      </c>
      <c r="FG6" s="403">
        <f t="shared" si="35"/>
        <v>0</v>
      </c>
      <c r="FH6" s="403">
        <f t="shared" si="35"/>
        <v>0</v>
      </c>
      <c r="FI6" s="403">
        <f t="shared" si="35"/>
        <v>0</v>
      </c>
      <c r="FJ6" s="403">
        <f t="shared" si="35"/>
        <v>0</v>
      </c>
      <c r="FK6" s="403">
        <f t="shared" ref="FK6:FT15" si="36">IF(dkontonr=FK$4,$P6,0)+IF(kkontonr=FK$4,$Q6,0)</f>
        <v>0</v>
      </c>
      <c r="FL6" s="403">
        <f t="shared" si="36"/>
        <v>0</v>
      </c>
      <c r="FM6" s="403">
        <f t="shared" si="36"/>
        <v>0</v>
      </c>
      <c r="FN6" s="403">
        <f t="shared" si="36"/>
        <v>0</v>
      </c>
      <c r="FO6" s="403">
        <f t="shared" si="36"/>
        <v>0</v>
      </c>
      <c r="FP6" s="403">
        <f t="shared" si="36"/>
        <v>0</v>
      </c>
      <c r="FQ6" s="403">
        <f t="shared" si="36"/>
        <v>0</v>
      </c>
      <c r="FR6" s="403">
        <f t="shared" si="36"/>
        <v>0</v>
      </c>
      <c r="FS6" s="403">
        <f t="shared" si="36"/>
        <v>0</v>
      </c>
      <c r="FT6" s="403">
        <f t="shared" si="36"/>
        <v>0</v>
      </c>
      <c r="FU6" s="403">
        <f t="shared" ref="FU6:GH21" si="37">IF(dkontonr=FU$4,$P6,0)+IF(kkontonr=FU$4,$Q6,0)</f>
        <v>0</v>
      </c>
      <c r="FV6" s="403">
        <f t="shared" si="37"/>
        <v>0</v>
      </c>
      <c r="FW6" s="403">
        <f t="shared" si="37"/>
        <v>0</v>
      </c>
      <c r="FX6" s="403">
        <f t="shared" si="37"/>
        <v>0</v>
      </c>
      <c r="FY6" s="403">
        <f t="shared" si="37"/>
        <v>0</v>
      </c>
      <c r="FZ6" s="403">
        <f t="shared" si="37"/>
        <v>0</v>
      </c>
      <c r="GA6" s="403">
        <f t="shared" si="37"/>
        <v>0</v>
      </c>
      <c r="GB6" s="403">
        <f t="shared" si="37"/>
        <v>0</v>
      </c>
      <c r="GC6" s="403">
        <f t="shared" si="37"/>
        <v>0</v>
      </c>
      <c r="GD6" s="403">
        <f t="shared" si="37"/>
        <v>0</v>
      </c>
      <c r="GE6" s="403">
        <f t="shared" si="37"/>
        <v>0</v>
      </c>
      <c r="GF6" s="403">
        <f t="shared" si="37"/>
        <v>0</v>
      </c>
      <c r="GG6" s="403">
        <f t="shared" si="37"/>
        <v>0</v>
      </c>
      <c r="GH6" s="403">
        <f>IF(dkontonr=GH$4,$P6,0)+IF(kkontonr=GH$4,$Q6,0)</f>
        <v>0</v>
      </c>
      <c r="GI6" s="403">
        <f t="shared" ref="GI6:GQ15" si="38">IF(dkontonr=GI$4,$N6,0)+IF(kkontonr=GI$4,$O6,0)</f>
        <v>0</v>
      </c>
      <c r="GJ6" s="403">
        <f t="shared" si="38"/>
        <v>0</v>
      </c>
      <c r="GK6" s="403">
        <f t="shared" si="38"/>
        <v>0</v>
      </c>
      <c r="GL6" s="403">
        <f t="shared" si="38"/>
        <v>0</v>
      </c>
      <c r="GM6" s="403">
        <f t="shared" si="38"/>
        <v>0</v>
      </c>
      <c r="GN6" s="403">
        <f t="shared" si="38"/>
        <v>0</v>
      </c>
      <c r="GO6" s="403">
        <f t="shared" si="38"/>
        <v>0</v>
      </c>
      <c r="GP6" s="403">
        <f t="shared" si="38"/>
        <v>0</v>
      </c>
      <c r="GQ6" s="403">
        <f t="shared" si="38"/>
        <v>0</v>
      </c>
      <c r="GR6" s="403">
        <f t="shared" ref="GR6:HB21" si="39">IF(dkontonr=GR$4,$N6,0)+IF(kkontonr=GR$4,$O6,0)</f>
        <v>0</v>
      </c>
      <c r="GS6" s="403">
        <f t="shared" si="39"/>
        <v>0</v>
      </c>
      <c r="GT6" s="403">
        <f t="shared" si="39"/>
        <v>0</v>
      </c>
      <c r="GU6" s="403">
        <f t="shared" si="39"/>
        <v>0</v>
      </c>
      <c r="GV6" s="403">
        <f t="shared" si="39"/>
        <v>0</v>
      </c>
      <c r="GW6" s="403">
        <f t="shared" si="39"/>
        <v>0</v>
      </c>
      <c r="GX6" s="403">
        <f t="shared" si="39"/>
        <v>0</v>
      </c>
      <c r="GY6" s="403">
        <f t="shared" si="39"/>
        <v>0</v>
      </c>
      <c r="GZ6" s="403">
        <f t="shared" si="39"/>
        <v>0</v>
      </c>
      <c r="HA6" s="403">
        <f t="shared" si="39"/>
        <v>0</v>
      </c>
      <c r="HB6" s="403">
        <f t="shared" si="39"/>
        <v>0</v>
      </c>
      <c r="HC6" s="309"/>
      <c r="HD6" s="309"/>
      <c r="HE6" s="309"/>
      <c r="HF6" s="309"/>
      <c r="HG6" s="221" t="str">
        <f t="shared" ref="HG6:HG69" si="40">IF(dkontonr="","",VLOOKUP(dkontonr,kontoplan,3))</f>
        <v/>
      </c>
      <c r="HH6" s="221" t="str">
        <f t="shared" ref="HH6:HH69" si="41">IF(kkontonr="","",VLOOKUP(kkontonr,kontoplan,3))</f>
        <v/>
      </c>
      <c r="HI6" s="309"/>
      <c r="HJ6" s="309"/>
      <c r="HK6" s="309"/>
      <c r="HL6" s="309"/>
      <c r="HM6" s="309"/>
      <c r="HN6" s="309"/>
      <c r="HO6" s="309"/>
      <c r="HP6" s="309"/>
      <c r="HQ6" s="309"/>
      <c r="HR6" s="309"/>
      <c r="HS6" s="309"/>
      <c r="HT6" s="309"/>
      <c r="HU6" s="309"/>
      <c r="HV6" s="309"/>
      <c r="HW6" s="309"/>
      <c r="HX6" s="309"/>
      <c r="HY6" s="309"/>
      <c r="HZ6" s="309"/>
      <c r="IA6" s="309"/>
      <c r="IB6" s="309"/>
      <c r="IC6" s="309"/>
      <c r="ID6" s="309"/>
      <c r="IE6" s="309"/>
      <c r="IF6" s="309"/>
      <c r="IG6" s="309"/>
      <c r="IH6" s="309"/>
      <c r="II6" s="309"/>
      <c r="IJ6" s="309"/>
    </row>
    <row r="7" spans="1:244" s="299" customFormat="1" ht="12" customHeight="1">
      <c r="A7" s="216"/>
      <c r="B7" s="217"/>
      <c r="C7" s="223"/>
      <c r="D7" s="219"/>
      <c r="E7" s="220" t="str">
        <f t="shared" si="6"/>
        <v/>
      </c>
      <c r="F7" s="221" t="str">
        <f t="shared" si="7"/>
        <v/>
      </c>
      <c r="G7" s="219"/>
      <c r="H7" s="220" t="str">
        <f t="shared" si="8"/>
        <v/>
      </c>
      <c r="I7" s="221" t="str">
        <f t="shared" si="9"/>
        <v/>
      </c>
      <c r="J7" s="222"/>
      <c r="K7" s="252">
        <f t="shared" si="10"/>
        <v>0</v>
      </c>
      <c r="L7" s="238">
        <f t="shared" si="11"/>
        <v>0</v>
      </c>
      <c r="M7" s="238">
        <f t="shared" si="12"/>
        <v>0</v>
      </c>
      <c r="N7" s="316">
        <f t="shared" si="13"/>
        <v>0</v>
      </c>
      <c r="O7" s="316">
        <f t="shared" si="14"/>
        <v>0</v>
      </c>
      <c r="P7" s="316">
        <f t="shared" si="15"/>
        <v>0</v>
      </c>
      <c r="Q7" s="316">
        <f t="shared" si="16"/>
        <v>0</v>
      </c>
      <c r="R7" s="371">
        <f t="shared" si="17"/>
        <v>0</v>
      </c>
      <c r="S7" s="316">
        <f t="shared" si="18"/>
        <v>0</v>
      </c>
      <c r="T7" s="316">
        <f t="shared" si="19"/>
        <v>0</v>
      </c>
      <c r="U7" s="316">
        <f t="shared" si="20"/>
        <v>0</v>
      </c>
      <c r="V7" s="317">
        <f t="shared" ref="V7:V69" si="42">IF(dkontonr&gt;999,IF(dkontonr&lt;1200,$N7,0))+IF(kkontonr&gt;999,IF(kkontonr&lt;1200,$O7,0))</f>
        <v>0</v>
      </c>
      <c r="W7" s="318">
        <f t="shared" ref="W7:W69" si="43">IF(dkontonr&gt;1199,IF(dkontonr&lt;1230,$N7,0))+IF(kkontonr&gt;1199,IF(kkontonr&lt;1230,$O7,0))</f>
        <v>0</v>
      </c>
      <c r="X7" s="318">
        <f t="shared" ref="X7:X69" si="44">IF(dkontonr&gt;1229,IF(dkontonr&lt;1300,$N7,0))+IF(kkontonr&gt;1229,IF(kkontonr&lt;1300,$O7,0))</f>
        <v>0</v>
      </c>
      <c r="Y7" s="318">
        <f t="shared" ref="Y7:Y69" si="45">IF(dkontonr&gt;1299,IF(dkontonr&lt;1400,$N7,0))+IF(kkontonr&gt;1299,IF(kkontonr&lt;1400,$O7,0))</f>
        <v>0</v>
      </c>
      <c r="Z7" s="318">
        <f t="shared" ref="Z7:Z69" si="46">IF(dkontonr&gt;1399,IF(dkontonr&lt;1500,$N7,0))+IF(kkontonr&gt;1399,IF(kkontonr&lt;1500,$O7,0))</f>
        <v>0</v>
      </c>
      <c r="AA7" s="318">
        <f>IF(dkontonr&gt;1499,IF(dkontonr&lt;1560,$N7,0))+IF(kkontonr&gt;1499,IF(kkontonr&lt;1560,$O7,0))+IF(dkontonr&gt;(Kontoplan!AF$3-1),IF(dkontonr&lt;(Kontoplan!AF$3+1000),$N7,0))+IF(kkontonr&gt;(Kontoplan!AF$3-1),IF(kkontonr&lt;(Kontoplan!AF$3+1000),$O7,0),0)</f>
        <v>0</v>
      </c>
      <c r="AB7" s="318">
        <f t="shared" ref="AB7:AB69" si="47">IF(dkontonr&gt;1559,IF(dkontonr&lt;1900,$N7,0))+IF(kkontonr&gt;1559,IF(kkontonr&lt;1900,$O7,0))</f>
        <v>0</v>
      </c>
      <c r="AC7" s="318">
        <f t="shared" ref="AC7:AC69" si="48">IF(dkontonr&gt;1899,IF(dkontonr&lt;2000,$N7,0))+IF(kkontonr&gt;1899,IF(kkontonr&lt;2000,$O7,0))</f>
        <v>0</v>
      </c>
      <c r="AD7" s="318">
        <f t="shared" ref="AD7:AD69" si="49">IF(dkontonr&gt;1999,IF(dkontonr&lt;2100,$N7,0))+IF(kkontonr&gt;1999,IF(kkontonr&lt;2100,$O7,0))</f>
        <v>0</v>
      </c>
      <c r="AE7" s="318">
        <f t="shared" ref="AE7:AE69" si="50">IF(dkontonr&gt;2099,IF(dkontonr&lt;2300,$N7,0))+IF(kkontonr&gt;2099,IF(kkontonr&lt;2300,$O7,0))</f>
        <v>0</v>
      </c>
      <c r="AF7" s="318">
        <f t="shared" ref="AF7:AF69" si="51">IF(dkontonr&gt;2299,IF(dkontonr&lt;2400,$N7,0))+IF(kkontonr&gt;2299,IF(kkontonr&lt;2400,$O7,0))</f>
        <v>0</v>
      </c>
      <c r="AG7" s="318">
        <f>IF(dkontonr&gt;2399,IF(dkontonr&lt;2500,$N7,0))+IF(kkontonr&gt;2399,IF(kkontonr&lt;2500,$O7,0))+IF(dkontonr&gt;(Kontoplan!$AF$4-1),IF(dkontonr&lt;(Kontoplan!$AF$4+1000),$N7,0))+IF(kkontonr&gt;(Kontoplan!$AF$4-1),IF(kkontonr&lt;(Kontoplan!$AF$4+1000),$O7,0))</f>
        <v>0</v>
      </c>
      <c r="AH7" s="318">
        <f t="shared" ref="AH7:AH69" si="52">IF(dkontonr&gt;2499,IF(dkontonr&lt;2600,$N7,0))+IF(kkontonr&gt;2499,IF(kkontonr&lt;2600,$O7,0))</f>
        <v>0</v>
      </c>
      <c r="AI7" s="318">
        <f t="shared" ref="AI7:AI69" si="53">IF(dkontonr&gt;2599,IF(dkontonr&lt;2700,$N7,0))+IF(kkontonr&gt;2599,IF(kkontonr&lt;2700,$O7,0))</f>
        <v>0</v>
      </c>
      <c r="AJ7" s="318">
        <f t="shared" si="21"/>
        <v>0</v>
      </c>
      <c r="AK7" s="318">
        <f t="shared" ref="AK7:AK69" si="54">IF(dkontonr&gt;2799,IF(dkontonr&lt;2900,$N7,0))+IF(kkontonr&gt;2799,IF(kkontonr&lt;2900,$O7,0))</f>
        <v>0</v>
      </c>
      <c r="AL7" s="318">
        <f t="shared" ref="AL7:AL69" si="55">IF(dkontonr&gt;2899,IF(dkontonr&lt;3000,$N7,0))+IF(kkontonr&gt;2899,IF(kkontonr&lt;3000,$O7,0))</f>
        <v>0</v>
      </c>
      <c r="AM7" s="317">
        <f t="shared" ref="AM7:AM69" si="56">IF(dkontonr&gt;2999,IF(dkontonr&lt;3500,$P7,0))+IF(kkontonr&gt;2999,IF(kkontonr&lt;3500,$Q7,0))</f>
        <v>0</v>
      </c>
      <c r="AN7" s="318">
        <f t="shared" ref="AN7:AN69" si="57">IF(dkontonr&gt;3499,IF(dkontonr&lt;4000,$P7,0))+IF(kkontonr&gt;3499,IF(kkontonr&lt;4000,$Q7,0))</f>
        <v>0</v>
      </c>
      <c r="AO7" s="319">
        <f t="shared" ref="AO7:AO69" si="58">IF(dkontonr&gt;3999,IF(dkontonr&lt;4190,$P7,0),0)+IF(dkontonr&gt;4299,IF(dkontonr&lt;5000,$P7,0),0)+IF(kkontonr&gt;3999,IF(kkontonr&lt;4190,$Q7,0),0)+IF(kkontonr&gt;4299,IF(kkontonr&lt;5000,$Q7,0),0)</f>
        <v>0</v>
      </c>
      <c r="AP7" s="318">
        <f t="shared" ref="AP7:AP69" si="59">IF(dkontonr&gt;4189,IF(dkontonr&lt;4300,$P7,0))+IF(kkontonr&gt;4189,IF(kkontonr&lt;4300,$Q7,0))</f>
        <v>0</v>
      </c>
      <c r="AQ7" s="318">
        <f t="shared" ref="AQ7:AQ69" si="60">IF(dkontonr&gt;4999,IF(dkontonr&lt;6000,$P7,0))+IF(kkontonr&gt;4999,IF(kkontonr&lt;6000,$Q7,0))</f>
        <v>0</v>
      </c>
      <c r="AR7" s="318">
        <f t="shared" ref="AR7:AR69" si="61">IF(dkontonr&gt;5999,IF(dkontonr&lt;6100,$P7,0))+IF(kkontonr&gt;5999,IF(kkontonr&lt;6100,$Q7,0))</f>
        <v>0</v>
      </c>
      <c r="AS7" s="318">
        <f t="shared" ref="AS7:AS69" si="62">IF(dkontonr&gt;6099,IF(dkontonr&lt;8000,$P7,0))+IF(kkontonr&gt;6099,IF(kkontonr&lt;8000,$Q7,0))</f>
        <v>0</v>
      </c>
      <c r="AT7" s="318">
        <f t="shared" ref="AT7:AT69" si="63">IF(dkontonr&gt;7999,IF(dkontonr&lt;8100,$P7,0))+IF(kkontonr&gt;7999,IF(kkontonr&lt;8100,$Q7,0))</f>
        <v>0</v>
      </c>
      <c r="AU7" s="318">
        <f t="shared" ref="AU7:AU69" si="64">IF(dkontonr&gt;8099,IF(dkontonr&lt;8200,$P7,0))+IF(kkontonr&gt;8099,IF(kkontonr&lt;8200,$Q7,0))</f>
        <v>0</v>
      </c>
      <c r="AV7" s="318">
        <f t="shared" ref="AV7:AV69" si="65">IF(dkontonr&gt;8299,IF(dkontonr&lt;8400,$P7,0))+IF(kkontonr&gt;8299,IF(kkontonr&lt;8400,$Q7,0))</f>
        <v>0</v>
      </c>
      <c r="AW7" s="318">
        <f t="shared" ref="AW7:AW69" si="66">IF(dkontonr&gt;8399,IF(dkontonr&lt;8500,$P7,0))+IF(kkontonr&gt;8399,IF(kkontonr&lt;8500,$Q7,0))</f>
        <v>0</v>
      </c>
      <c r="AX7" s="318">
        <f t="shared" ref="AX7:AX69" si="67">IF(dkontonr&gt;8499,IF(dkontonr&lt;8600,$P7,0))+IF(kkontonr&gt;8499,IF(kkontonr&lt;8600,$Q7,0))</f>
        <v>0</v>
      </c>
      <c r="AY7" s="318">
        <f t="shared" ref="AY7:AY69" si="68">IF(dkontonr&gt;8599,IF(dkontonr&lt;8700,$P7,0))+IF(kkontonr&gt;8599,IF(kkontonr&lt;8700,$Q7,0))</f>
        <v>0</v>
      </c>
      <c r="AZ7" s="318">
        <f t="shared" ref="AZ7:AZ69" si="69">IF(dkontonr&gt;8899,IF(dkontonr&lt;8909,$P7,0))+IF(kkontonr&gt;8899,IF(kkontonr&lt;8909,$Q7,0))</f>
        <v>0</v>
      </c>
      <c r="BA7" s="318">
        <f t="shared" ref="BA7:BA69" si="70">IF(dkontonr&gt;8919,IF(dkontonr&lt;8930,$P7,0))+IF(kkontonr&gt;8919,IF(kkontonr&lt;8930,$Q7,0))</f>
        <v>0</v>
      </c>
      <c r="BB7" s="319">
        <f t="shared" ref="BB7:BB69" si="71">IF(dkontonr&gt;8959,IF(dkontonr&lt;8990,$P7,0))+IF(kkontonr&gt;8959,IF(kkontonr&lt;8990,$Q7,0))</f>
        <v>0</v>
      </c>
      <c r="BC7" s="319">
        <f t="shared" ref="BC7:BC69" si="72">IF(dkontonr&gt;8989,IF(dkontonr&lt;9000,$P7,0))+IF(kkontonr&gt;8989,IF(kkontonr&lt;9000,$Q7,0))</f>
        <v>0</v>
      </c>
      <c r="BD7" s="317">
        <f t="shared" ref="BD7:BD69" si="73">IF(dkontonr&gt;1899,IF(dkontonr&lt;1909,$N7,0))+IF(kkontonr&gt;1899,IF(kkontonr&lt;1909,$O7,0))</f>
        <v>0</v>
      </c>
      <c r="BE7" s="318">
        <f t="shared" ref="BE7:BE69" si="74">IF(dkontonr&gt;1939,IF(dkontonr&lt;1950,$N7,0))+IF(kkontonr&gt;1939,IF(kkontonr&lt;1950,$O7,0))</f>
        <v>0</v>
      </c>
      <c r="BF7" s="318">
        <f t="shared" ref="BF7:BF69" si="75">IF(dkontonr&gt;1919,IF(dkontonr&lt;1940,$N7,0))+IF(kkontonr&gt;1919,IF(kkontonr&lt;1940,$O7,0))</f>
        <v>0</v>
      </c>
      <c r="BG7" s="318">
        <f t="shared" ref="BG7:BG69" si="76">IF(dkontonr&gt;2379,IF(dkontonr&lt;2389,$N7,0))+IF(kkontonr&gt;2379,IF(kkontonr&lt;2389,$O7,0))</f>
        <v>0</v>
      </c>
      <c r="BH7" s="317">
        <f t="shared" ref="BH7:BW20" si="77">IF(dkontonr=BH$5,$N7,0)+IF(kkontonr=BH$5,$O7,0)</f>
        <v>0</v>
      </c>
      <c r="BI7" s="319">
        <f t="shared" si="77"/>
        <v>0</v>
      </c>
      <c r="BJ7" s="319">
        <f t="shared" si="77"/>
        <v>0</v>
      </c>
      <c r="BK7" s="319">
        <f t="shared" si="77"/>
        <v>0</v>
      </c>
      <c r="BL7" s="319">
        <f t="shared" si="77"/>
        <v>0</v>
      </c>
      <c r="BM7" s="319">
        <f t="shared" si="77"/>
        <v>0</v>
      </c>
      <c r="BN7" s="319">
        <f t="shared" si="77"/>
        <v>0</v>
      </c>
      <c r="BO7" s="319">
        <f t="shared" si="77"/>
        <v>0</v>
      </c>
      <c r="BP7" s="319">
        <f t="shared" si="77"/>
        <v>0</v>
      </c>
      <c r="BQ7" s="319">
        <f t="shared" si="77"/>
        <v>0</v>
      </c>
      <c r="BR7" s="319">
        <f t="shared" si="77"/>
        <v>0</v>
      </c>
      <c r="BS7" s="319">
        <f t="shared" si="77"/>
        <v>0</v>
      </c>
      <c r="BT7" s="319">
        <f t="shared" si="77"/>
        <v>0</v>
      </c>
      <c r="BU7" s="319">
        <f t="shared" si="77"/>
        <v>0</v>
      </c>
      <c r="BV7" s="319">
        <f t="shared" si="77"/>
        <v>0</v>
      </c>
      <c r="BW7" s="319">
        <f t="shared" si="77"/>
        <v>0</v>
      </c>
      <c r="BX7" s="319">
        <f t="shared" ref="BX7:CA35" si="78">IF(dkontonr=BX$5,$N7,0)+IF(kkontonr=BX$5,$O7,0)</f>
        <v>0</v>
      </c>
      <c r="BY7" s="319">
        <f t="shared" si="78"/>
        <v>0</v>
      </c>
      <c r="BZ7" s="319">
        <f t="shared" si="78"/>
        <v>0</v>
      </c>
      <c r="CA7" s="319">
        <f t="shared" si="78"/>
        <v>0</v>
      </c>
      <c r="CB7" s="317">
        <f t="shared" ref="CB7:CB69" si="79">IF(dkontonr&gt;3099,IF(dkontonr&lt;3200,$P7,0))+IF(kkontonr&gt;3099,IF(kkontonr&lt;3200,$Q7,0),0)</f>
        <v>0</v>
      </c>
      <c r="CC7" s="319">
        <f t="shared" ref="CC7:CC68" si="80">IF(tekst="åpningsbalanse",0,IF(tekst="råbalanse",0,IF(tekst="balanse",0,IF(tekst="inngående balanse",0,IF(tekst="saldobalanse",0,IF(tekst="årsoppgjør",0,CB7))))))</f>
        <v>0</v>
      </c>
      <c r="CD7" s="319">
        <f t="shared" ref="CD7:CD69" si="81">IF(dkontonr=0,0,beløp)</f>
        <v>0</v>
      </c>
      <c r="CE7" s="319">
        <f t="shared" ref="CE7:CE69" si="82">IF(kkontonr=0,0,beløp)</f>
        <v>0</v>
      </c>
      <c r="CF7" s="333">
        <f t="shared" si="23"/>
        <v>0</v>
      </c>
      <c r="CG7" s="309">
        <f t="shared" si="24"/>
        <v>0</v>
      </c>
      <c r="CH7" s="309">
        <f t="shared" si="25"/>
        <v>0</v>
      </c>
      <c r="CI7" s="309">
        <f t="shared" si="26"/>
        <v>0</v>
      </c>
      <c r="CJ7" s="309">
        <f t="shared" si="27"/>
        <v>0</v>
      </c>
      <c r="CK7" s="379">
        <f t="shared" si="28"/>
        <v>0</v>
      </c>
      <c r="CL7" s="403">
        <f t="shared" si="29"/>
        <v>0</v>
      </c>
      <c r="CM7" s="403">
        <f t="shared" si="29"/>
        <v>0</v>
      </c>
      <c r="CN7" s="403">
        <f t="shared" si="29"/>
        <v>0</v>
      </c>
      <c r="CO7" s="403">
        <f t="shared" si="29"/>
        <v>0</v>
      </c>
      <c r="CP7" s="403">
        <f t="shared" si="29"/>
        <v>0</v>
      </c>
      <c r="CQ7" s="403">
        <f t="shared" si="29"/>
        <v>0</v>
      </c>
      <c r="CR7" s="403">
        <f t="shared" si="29"/>
        <v>0</v>
      </c>
      <c r="CS7" s="403">
        <f t="shared" si="29"/>
        <v>0</v>
      </c>
      <c r="CT7" s="403">
        <f t="shared" si="29"/>
        <v>0</v>
      </c>
      <c r="CU7" s="403">
        <f t="shared" si="29"/>
        <v>0</v>
      </c>
      <c r="CV7" s="403">
        <f t="shared" si="29"/>
        <v>0</v>
      </c>
      <c r="CW7" s="403">
        <f t="shared" si="29"/>
        <v>0</v>
      </c>
      <c r="CX7" s="403">
        <f t="shared" si="30"/>
        <v>0</v>
      </c>
      <c r="CY7" s="403">
        <f t="shared" si="30"/>
        <v>0</v>
      </c>
      <c r="CZ7" s="403">
        <f t="shared" si="30"/>
        <v>0</v>
      </c>
      <c r="DA7" s="403">
        <f t="shared" si="30"/>
        <v>0</v>
      </c>
      <c r="DB7" s="403">
        <f t="shared" si="30"/>
        <v>0</v>
      </c>
      <c r="DC7" s="403">
        <f t="shared" si="30"/>
        <v>0</v>
      </c>
      <c r="DD7" s="403">
        <f t="shared" si="30"/>
        <v>0</v>
      </c>
      <c r="DE7" s="403">
        <f t="shared" si="30"/>
        <v>0</v>
      </c>
      <c r="DF7" s="403">
        <f t="shared" si="30"/>
        <v>0</v>
      </c>
      <c r="DG7" s="403">
        <f t="shared" si="30"/>
        <v>0</v>
      </c>
      <c r="DH7" s="403">
        <f t="shared" si="30"/>
        <v>0</v>
      </c>
      <c r="DI7" s="403">
        <f t="shared" si="30"/>
        <v>0</v>
      </c>
      <c r="DJ7" s="403">
        <f t="shared" si="30"/>
        <v>0</v>
      </c>
      <c r="DK7" s="403">
        <f t="shared" si="30"/>
        <v>0</v>
      </c>
      <c r="DL7" s="403">
        <f t="shared" si="30"/>
        <v>0</v>
      </c>
      <c r="DM7" s="403">
        <f t="shared" si="31"/>
        <v>0</v>
      </c>
      <c r="DN7" s="403">
        <f t="shared" si="31"/>
        <v>0</v>
      </c>
      <c r="DO7" s="403">
        <f t="shared" si="31"/>
        <v>0</v>
      </c>
      <c r="DP7" s="403">
        <f t="shared" si="31"/>
        <v>0</v>
      </c>
      <c r="DQ7" s="403">
        <f t="shared" si="31"/>
        <v>0</v>
      </c>
      <c r="DR7" s="403">
        <f t="shared" si="31"/>
        <v>0</v>
      </c>
      <c r="DS7" s="403">
        <f t="shared" si="31"/>
        <v>0</v>
      </c>
      <c r="DT7" s="403">
        <f t="shared" si="31"/>
        <v>0</v>
      </c>
      <c r="DU7" s="403">
        <f t="shared" si="31"/>
        <v>0</v>
      </c>
      <c r="DV7" s="403">
        <f t="shared" ref="DV7:DV70" si="83">L7</f>
        <v>0</v>
      </c>
      <c r="DW7" s="403">
        <f t="shared" ref="DW7:DW70" si="84">M7</f>
        <v>0</v>
      </c>
      <c r="DX7" s="403">
        <f t="shared" si="32"/>
        <v>0</v>
      </c>
      <c r="DY7" s="403">
        <f t="shared" si="32"/>
        <v>0</v>
      </c>
      <c r="DZ7" s="403">
        <f t="shared" si="32"/>
        <v>0</v>
      </c>
      <c r="EA7" s="403">
        <f t="shared" si="32"/>
        <v>0</v>
      </c>
      <c r="EB7" s="403">
        <f t="shared" si="32"/>
        <v>0</v>
      </c>
      <c r="EC7" s="403">
        <f t="shared" si="32"/>
        <v>0</v>
      </c>
      <c r="ED7" s="403">
        <f t="shared" si="32"/>
        <v>0</v>
      </c>
      <c r="EE7" s="403">
        <f t="shared" si="32"/>
        <v>0</v>
      </c>
      <c r="EF7" s="403">
        <f t="shared" si="32"/>
        <v>0</v>
      </c>
      <c r="EG7" s="403">
        <f t="shared" si="33"/>
        <v>0</v>
      </c>
      <c r="EH7" s="403">
        <f t="shared" si="33"/>
        <v>0</v>
      </c>
      <c r="EI7" s="403">
        <f t="shared" si="33"/>
        <v>0</v>
      </c>
      <c r="EJ7" s="403">
        <f t="shared" si="33"/>
        <v>0</v>
      </c>
      <c r="EK7" s="403">
        <f t="shared" si="33"/>
        <v>0</v>
      </c>
      <c r="EL7" s="403">
        <f t="shared" si="33"/>
        <v>0</v>
      </c>
      <c r="EM7" s="403">
        <f t="shared" si="33"/>
        <v>0</v>
      </c>
      <c r="EN7" s="403">
        <f t="shared" si="33"/>
        <v>0</v>
      </c>
      <c r="EO7" s="403">
        <f t="shared" si="33"/>
        <v>0</v>
      </c>
      <c r="EP7" s="403">
        <f t="shared" si="34"/>
        <v>0</v>
      </c>
      <c r="EQ7" s="403">
        <f t="shared" si="34"/>
        <v>0</v>
      </c>
      <c r="ER7" s="403">
        <f t="shared" si="34"/>
        <v>0</v>
      </c>
      <c r="ES7" s="403">
        <f t="shared" si="34"/>
        <v>0</v>
      </c>
      <c r="ET7" s="403">
        <f t="shared" si="34"/>
        <v>0</v>
      </c>
      <c r="EU7" s="403">
        <f t="shared" si="34"/>
        <v>0</v>
      </c>
      <c r="EV7" s="403">
        <f t="shared" si="34"/>
        <v>0</v>
      </c>
      <c r="EW7" s="403">
        <f t="shared" si="34"/>
        <v>0</v>
      </c>
      <c r="EX7" s="403">
        <f t="shared" si="34"/>
        <v>0</v>
      </c>
      <c r="EY7" s="403">
        <f t="shared" si="34"/>
        <v>0</v>
      </c>
      <c r="EZ7" s="403">
        <f t="shared" si="34"/>
        <v>0</v>
      </c>
      <c r="FA7" s="403">
        <f t="shared" si="35"/>
        <v>0</v>
      </c>
      <c r="FB7" s="403">
        <f t="shared" si="35"/>
        <v>0</v>
      </c>
      <c r="FC7" s="403">
        <f t="shared" si="35"/>
        <v>0</v>
      </c>
      <c r="FD7" s="403">
        <f t="shared" si="35"/>
        <v>0</v>
      </c>
      <c r="FE7" s="403">
        <f t="shared" si="35"/>
        <v>0</v>
      </c>
      <c r="FF7" s="403">
        <f t="shared" si="35"/>
        <v>0</v>
      </c>
      <c r="FG7" s="403">
        <f t="shared" si="35"/>
        <v>0</v>
      </c>
      <c r="FH7" s="403">
        <f t="shared" si="35"/>
        <v>0</v>
      </c>
      <c r="FI7" s="403">
        <f t="shared" si="35"/>
        <v>0</v>
      </c>
      <c r="FJ7" s="403">
        <f t="shared" si="35"/>
        <v>0</v>
      </c>
      <c r="FK7" s="403">
        <f t="shared" si="36"/>
        <v>0</v>
      </c>
      <c r="FL7" s="403">
        <f t="shared" si="36"/>
        <v>0</v>
      </c>
      <c r="FM7" s="403">
        <f t="shared" si="36"/>
        <v>0</v>
      </c>
      <c r="FN7" s="403">
        <f t="shared" si="36"/>
        <v>0</v>
      </c>
      <c r="FO7" s="403">
        <f t="shared" si="36"/>
        <v>0</v>
      </c>
      <c r="FP7" s="403">
        <f t="shared" si="36"/>
        <v>0</v>
      </c>
      <c r="FQ7" s="403">
        <f t="shared" si="36"/>
        <v>0</v>
      </c>
      <c r="FR7" s="403">
        <f t="shared" si="36"/>
        <v>0</v>
      </c>
      <c r="FS7" s="403">
        <f t="shared" si="36"/>
        <v>0</v>
      </c>
      <c r="FT7" s="403">
        <f t="shared" si="36"/>
        <v>0</v>
      </c>
      <c r="FU7" s="403">
        <f t="shared" si="37"/>
        <v>0</v>
      </c>
      <c r="FV7" s="403">
        <f t="shared" si="37"/>
        <v>0</v>
      </c>
      <c r="FW7" s="403">
        <f t="shared" si="37"/>
        <v>0</v>
      </c>
      <c r="FX7" s="403">
        <f t="shared" si="37"/>
        <v>0</v>
      </c>
      <c r="FY7" s="403">
        <f t="shared" si="37"/>
        <v>0</v>
      </c>
      <c r="FZ7" s="403">
        <f t="shared" si="37"/>
        <v>0</v>
      </c>
      <c r="GA7" s="403">
        <f t="shared" si="37"/>
        <v>0</v>
      </c>
      <c r="GB7" s="403">
        <f t="shared" si="37"/>
        <v>0</v>
      </c>
      <c r="GC7" s="403">
        <f t="shared" si="37"/>
        <v>0</v>
      </c>
      <c r="GD7" s="403">
        <f t="shared" si="37"/>
        <v>0</v>
      </c>
      <c r="GE7" s="403">
        <f t="shared" si="37"/>
        <v>0</v>
      </c>
      <c r="GF7" s="403">
        <f t="shared" si="37"/>
        <v>0</v>
      </c>
      <c r="GG7" s="403">
        <f t="shared" si="37"/>
        <v>0</v>
      </c>
      <c r="GH7" s="403">
        <f t="shared" si="37"/>
        <v>0</v>
      </c>
      <c r="GI7" s="403">
        <f t="shared" si="38"/>
        <v>0</v>
      </c>
      <c r="GJ7" s="403">
        <f t="shared" si="38"/>
        <v>0</v>
      </c>
      <c r="GK7" s="403">
        <f t="shared" si="38"/>
        <v>0</v>
      </c>
      <c r="GL7" s="403">
        <f t="shared" si="38"/>
        <v>0</v>
      </c>
      <c r="GM7" s="403">
        <f t="shared" si="38"/>
        <v>0</v>
      </c>
      <c r="GN7" s="403">
        <f t="shared" si="38"/>
        <v>0</v>
      </c>
      <c r="GO7" s="403">
        <f t="shared" si="38"/>
        <v>0</v>
      </c>
      <c r="GP7" s="403">
        <f t="shared" si="38"/>
        <v>0</v>
      </c>
      <c r="GQ7" s="403">
        <f t="shared" si="38"/>
        <v>0</v>
      </c>
      <c r="GR7" s="403">
        <f t="shared" si="39"/>
        <v>0</v>
      </c>
      <c r="GS7" s="403">
        <f t="shared" si="39"/>
        <v>0</v>
      </c>
      <c r="GT7" s="403">
        <f t="shared" si="39"/>
        <v>0</v>
      </c>
      <c r="GU7" s="403">
        <f t="shared" si="39"/>
        <v>0</v>
      </c>
      <c r="GV7" s="403">
        <f t="shared" si="39"/>
        <v>0</v>
      </c>
      <c r="GW7" s="403">
        <f t="shared" si="39"/>
        <v>0</v>
      </c>
      <c r="GX7" s="403">
        <f t="shared" si="39"/>
        <v>0</v>
      </c>
      <c r="GY7" s="403">
        <f t="shared" si="39"/>
        <v>0</v>
      </c>
      <c r="GZ7" s="403">
        <f t="shared" si="39"/>
        <v>0</v>
      </c>
      <c r="HA7" s="403">
        <f t="shared" si="39"/>
        <v>0</v>
      </c>
      <c r="HB7" s="403">
        <f t="shared" si="39"/>
        <v>0</v>
      </c>
      <c r="HC7" s="309"/>
      <c r="HD7" s="309"/>
      <c r="HE7" s="309"/>
      <c r="HF7" s="309"/>
      <c r="HG7" s="221" t="str">
        <f t="shared" si="40"/>
        <v/>
      </c>
      <c r="HH7" s="221" t="str">
        <f t="shared" si="41"/>
        <v/>
      </c>
      <c r="HI7" s="309"/>
      <c r="HJ7" s="309"/>
      <c r="HK7" s="309"/>
      <c r="HL7" s="309"/>
      <c r="HM7" s="309"/>
      <c r="HN7" s="309"/>
      <c r="HO7" s="309"/>
      <c r="HP7" s="309"/>
      <c r="HQ7" s="309"/>
      <c r="HR7" s="309"/>
      <c r="HS7" s="309"/>
      <c r="HT7" s="309"/>
      <c r="HU7" s="309"/>
      <c r="HV7" s="309"/>
      <c r="HW7" s="309"/>
      <c r="HX7" s="309"/>
      <c r="HY7" s="309"/>
      <c r="HZ7" s="309"/>
      <c r="IA7" s="309"/>
      <c r="IB7" s="309"/>
      <c r="IC7" s="309"/>
      <c r="ID7" s="309"/>
      <c r="IE7" s="309"/>
      <c r="IF7" s="309"/>
      <c r="IG7" s="309"/>
      <c r="IH7" s="309"/>
      <c r="II7" s="309"/>
      <c r="IJ7" s="309"/>
    </row>
    <row r="8" spans="1:244" s="299" customFormat="1" ht="12" customHeight="1">
      <c r="A8" s="216"/>
      <c r="B8" s="217"/>
      <c r="C8" s="223"/>
      <c r="D8" s="219"/>
      <c r="E8" s="220" t="str">
        <f t="shared" si="6"/>
        <v/>
      </c>
      <c r="F8" s="221" t="str">
        <f t="shared" si="7"/>
        <v/>
      </c>
      <c r="G8" s="219"/>
      <c r="H8" s="220" t="str">
        <f t="shared" si="8"/>
        <v/>
      </c>
      <c r="I8" s="221" t="str">
        <f t="shared" si="9"/>
        <v/>
      </c>
      <c r="J8" s="222"/>
      <c r="K8" s="252">
        <f t="shared" si="10"/>
        <v>0</v>
      </c>
      <c r="L8" s="238">
        <f t="shared" si="11"/>
        <v>0</v>
      </c>
      <c r="M8" s="238">
        <f t="shared" si="12"/>
        <v>0</v>
      </c>
      <c r="N8" s="316">
        <f t="shared" si="13"/>
        <v>0</v>
      </c>
      <c r="O8" s="316">
        <f t="shared" si="14"/>
        <v>0</v>
      </c>
      <c r="P8" s="316">
        <f t="shared" si="15"/>
        <v>0</v>
      </c>
      <c r="Q8" s="316">
        <f t="shared" si="16"/>
        <v>0</v>
      </c>
      <c r="R8" s="371">
        <f t="shared" si="17"/>
        <v>0</v>
      </c>
      <c r="S8" s="316">
        <f t="shared" si="18"/>
        <v>0</v>
      </c>
      <c r="T8" s="316">
        <f t="shared" si="19"/>
        <v>0</v>
      </c>
      <c r="U8" s="316">
        <f t="shared" si="20"/>
        <v>0</v>
      </c>
      <c r="V8" s="317">
        <f t="shared" si="42"/>
        <v>0</v>
      </c>
      <c r="W8" s="318">
        <f t="shared" si="43"/>
        <v>0</v>
      </c>
      <c r="X8" s="318">
        <f t="shared" si="44"/>
        <v>0</v>
      </c>
      <c r="Y8" s="318">
        <f t="shared" si="45"/>
        <v>0</v>
      </c>
      <c r="Z8" s="318">
        <f t="shared" si="46"/>
        <v>0</v>
      </c>
      <c r="AA8" s="318">
        <f>IF(dkontonr&gt;1499,IF(dkontonr&lt;1560,$N8,0))+IF(kkontonr&gt;1499,IF(kkontonr&lt;1560,$O8,0))+IF(dkontonr&gt;(Kontoplan!AF$3-1),IF(dkontonr&lt;(Kontoplan!AF$3+1000),$N8,0))+IF(kkontonr&gt;(Kontoplan!AF$3-1),IF(kkontonr&lt;(Kontoplan!AF$3+1000),$O8,0),0)</f>
        <v>0</v>
      </c>
      <c r="AB8" s="318">
        <f t="shared" si="47"/>
        <v>0</v>
      </c>
      <c r="AC8" s="318">
        <f t="shared" si="48"/>
        <v>0</v>
      </c>
      <c r="AD8" s="318">
        <f t="shared" si="49"/>
        <v>0</v>
      </c>
      <c r="AE8" s="318">
        <f t="shared" si="50"/>
        <v>0</v>
      </c>
      <c r="AF8" s="318">
        <f t="shared" si="51"/>
        <v>0</v>
      </c>
      <c r="AG8" s="318">
        <f>IF(dkontonr&gt;2399,IF(dkontonr&lt;2500,$N8,0))+IF(kkontonr&gt;2399,IF(kkontonr&lt;2500,$O8,0))+IF(dkontonr&gt;(Kontoplan!$AF$4-1),IF(dkontonr&lt;(Kontoplan!$AF$4+1000),$N8,0))+IF(kkontonr&gt;(Kontoplan!$AF$4-1),IF(kkontonr&lt;(Kontoplan!$AF$4+1000),$O8,0))</f>
        <v>0</v>
      </c>
      <c r="AH8" s="318">
        <f t="shared" si="52"/>
        <v>0</v>
      </c>
      <c r="AI8" s="318">
        <f t="shared" si="53"/>
        <v>0</v>
      </c>
      <c r="AJ8" s="318">
        <f t="shared" si="21"/>
        <v>0</v>
      </c>
      <c r="AK8" s="318">
        <f t="shared" si="54"/>
        <v>0</v>
      </c>
      <c r="AL8" s="318">
        <f t="shared" si="55"/>
        <v>0</v>
      </c>
      <c r="AM8" s="317">
        <f t="shared" si="56"/>
        <v>0</v>
      </c>
      <c r="AN8" s="318">
        <f t="shared" si="57"/>
        <v>0</v>
      </c>
      <c r="AO8" s="319">
        <f t="shared" si="58"/>
        <v>0</v>
      </c>
      <c r="AP8" s="318">
        <f t="shared" si="59"/>
        <v>0</v>
      </c>
      <c r="AQ8" s="318">
        <f t="shared" si="60"/>
        <v>0</v>
      </c>
      <c r="AR8" s="318">
        <f t="shared" si="61"/>
        <v>0</v>
      </c>
      <c r="AS8" s="318">
        <f t="shared" si="62"/>
        <v>0</v>
      </c>
      <c r="AT8" s="318">
        <f t="shared" si="63"/>
        <v>0</v>
      </c>
      <c r="AU8" s="318">
        <f t="shared" si="64"/>
        <v>0</v>
      </c>
      <c r="AV8" s="318">
        <f t="shared" si="65"/>
        <v>0</v>
      </c>
      <c r="AW8" s="318">
        <f t="shared" si="66"/>
        <v>0</v>
      </c>
      <c r="AX8" s="318">
        <f t="shared" si="67"/>
        <v>0</v>
      </c>
      <c r="AY8" s="318">
        <f t="shared" si="68"/>
        <v>0</v>
      </c>
      <c r="AZ8" s="318">
        <f t="shared" si="69"/>
        <v>0</v>
      </c>
      <c r="BA8" s="318">
        <f t="shared" si="70"/>
        <v>0</v>
      </c>
      <c r="BB8" s="319">
        <f t="shared" si="71"/>
        <v>0</v>
      </c>
      <c r="BC8" s="319">
        <f t="shared" si="72"/>
        <v>0</v>
      </c>
      <c r="BD8" s="317">
        <f t="shared" si="73"/>
        <v>0</v>
      </c>
      <c r="BE8" s="318">
        <f t="shared" si="74"/>
        <v>0</v>
      </c>
      <c r="BF8" s="318">
        <f t="shared" si="75"/>
        <v>0</v>
      </c>
      <c r="BG8" s="318">
        <f t="shared" si="76"/>
        <v>0</v>
      </c>
      <c r="BH8" s="317">
        <f t="shared" si="77"/>
        <v>0</v>
      </c>
      <c r="BI8" s="319">
        <f t="shared" si="77"/>
        <v>0</v>
      </c>
      <c r="BJ8" s="319">
        <f t="shared" si="77"/>
        <v>0</v>
      </c>
      <c r="BK8" s="319">
        <f t="shared" si="77"/>
        <v>0</v>
      </c>
      <c r="BL8" s="319">
        <f t="shared" si="77"/>
        <v>0</v>
      </c>
      <c r="BM8" s="319">
        <f t="shared" si="77"/>
        <v>0</v>
      </c>
      <c r="BN8" s="319">
        <f t="shared" si="77"/>
        <v>0</v>
      </c>
      <c r="BO8" s="319">
        <f t="shared" si="77"/>
        <v>0</v>
      </c>
      <c r="BP8" s="319">
        <f t="shared" si="77"/>
        <v>0</v>
      </c>
      <c r="BQ8" s="319">
        <f t="shared" si="77"/>
        <v>0</v>
      </c>
      <c r="BR8" s="319">
        <f t="shared" si="77"/>
        <v>0</v>
      </c>
      <c r="BS8" s="319">
        <f t="shared" si="77"/>
        <v>0</v>
      </c>
      <c r="BT8" s="319">
        <f t="shared" si="77"/>
        <v>0</v>
      </c>
      <c r="BU8" s="319">
        <f t="shared" si="77"/>
        <v>0</v>
      </c>
      <c r="BV8" s="319">
        <f t="shared" si="77"/>
        <v>0</v>
      </c>
      <c r="BW8" s="319">
        <f t="shared" si="77"/>
        <v>0</v>
      </c>
      <c r="BX8" s="319">
        <f t="shared" si="78"/>
        <v>0</v>
      </c>
      <c r="BY8" s="319">
        <f t="shared" si="78"/>
        <v>0</v>
      </c>
      <c r="BZ8" s="319">
        <f t="shared" si="78"/>
        <v>0</v>
      </c>
      <c r="CA8" s="319">
        <f t="shared" si="78"/>
        <v>0</v>
      </c>
      <c r="CB8" s="317">
        <f t="shared" si="79"/>
        <v>0</v>
      </c>
      <c r="CC8" s="319">
        <f t="shared" si="80"/>
        <v>0</v>
      </c>
      <c r="CD8" s="319">
        <f t="shared" si="81"/>
        <v>0</v>
      </c>
      <c r="CE8" s="319">
        <f t="shared" si="82"/>
        <v>0</v>
      </c>
      <c r="CF8" s="333">
        <f t="shared" si="23"/>
        <v>0</v>
      </c>
      <c r="CG8" s="309">
        <f t="shared" si="24"/>
        <v>0</v>
      </c>
      <c r="CH8" s="309">
        <f t="shared" si="25"/>
        <v>0</v>
      </c>
      <c r="CI8" s="309">
        <f t="shared" si="26"/>
        <v>0</v>
      </c>
      <c r="CJ8" s="309">
        <f t="shared" si="27"/>
        <v>0</v>
      </c>
      <c r="CK8" s="379">
        <f t="shared" si="28"/>
        <v>0</v>
      </c>
      <c r="CL8" s="403">
        <f t="shared" si="29"/>
        <v>0</v>
      </c>
      <c r="CM8" s="403">
        <f t="shared" si="29"/>
        <v>0</v>
      </c>
      <c r="CN8" s="403">
        <f t="shared" si="29"/>
        <v>0</v>
      </c>
      <c r="CO8" s="403">
        <f t="shared" si="29"/>
        <v>0</v>
      </c>
      <c r="CP8" s="403">
        <f t="shared" si="29"/>
        <v>0</v>
      </c>
      <c r="CQ8" s="403">
        <f t="shared" si="29"/>
        <v>0</v>
      </c>
      <c r="CR8" s="403">
        <f t="shared" si="29"/>
        <v>0</v>
      </c>
      <c r="CS8" s="403">
        <f t="shared" si="29"/>
        <v>0</v>
      </c>
      <c r="CT8" s="403">
        <f t="shared" si="29"/>
        <v>0</v>
      </c>
      <c r="CU8" s="403">
        <f t="shared" si="29"/>
        <v>0</v>
      </c>
      <c r="CV8" s="403">
        <f t="shared" si="29"/>
        <v>0</v>
      </c>
      <c r="CW8" s="403">
        <f t="shared" si="29"/>
        <v>0</v>
      </c>
      <c r="CX8" s="403">
        <f t="shared" si="30"/>
        <v>0</v>
      </c>
      <c r="CY8" s="403">
        <f t="shared" si="30"/>
        <v>0</v>
      </c>
      <c r="CZ8" s="403">
        <f t="shared" si="30"/>
        <v>0</v>
      </c>
      <c r="DA8" s="403">
        <f t="shared" si="30"/>
        <v>0</v>
      </c>
      <c r="DB8" s="403">
        <f t="shared" si="30"/>
        <v>0</v>
      </c>
      <c r="DC8" s="403">
        <f t="shared" si="30"/>
        <v>0</v>
      </c>
      <c r="DD8" s="403">
        <f t="shared" si="30"/>
        <v>0</v>
      </c>
      <c r="DE8" s="403">
        <f t="shared" si="30"/>
        <v>0</v>
      </c>
      <c r="DF8" s="403">
        <f t="shared" si="30"/>
        <v>0</v>
      </c>
      <c r="DG8" s="403">
        <f t="shared" si="30"/>
        <v>0</v>
      </c>
      <c r="DH8" s="403">
        <f t="shared" si="30"/>
        <v>0</v>
      </c>
      <c r="DI8" s="403">
        <f t="shared" si="30"/>
        <v>0</v>
      </c>
      <c r="DJ8" s="403">
        <f t="shared" si="30"/>
        <v>0</v>
      </c>
      <c r="DK8" s="403">
        <f t="shared" si="30"/>
        <v>0</v>
      </c>
      <c r="DL8" s="403">
        <f t="shared" si="30"/>
        <v>0</v>
      </c>
      <c r="DM8" s="403">
        <f t="shared" si="31"/>
        <v>0</v>
      </c>
      <c r="DN8" s="403">
        <f t="shared" si="31"/>
        <v>0</v>
      </c>
      <c r="DO8" s="403">
        <f t="shared" si="31"/>
        <v>0</v>
      </c>
      <c r="DP8" s="403">
        <f t="shared" si="31"/>
        <v>0</v>
      </c>
      <c r="DQ8" s="403">
        <f t="shared" si="31"/>
        <v>0</v>
      </c>
      <c r="DR8" s="403">
        <f t="shared" si="31"/>
        <v>0</v>
      </c>
      <c r="DS8" s="403">
        <f t="shared" si="31"/>
        <v>0</v>
      </c>
      <c r="DT8" s="403">
        <f t="shared" si="31"/>
        <v>0</v>
      </c>
      <c r="DU8" s="403">
        <f t="shared" si="31"/>
        <v>0</v>
      </c>
      <c r="DV8" s="403">
        <f t="shared" si="83"/>
        <v>0</v>
      </c>
      <c r="DW8" s="403">
        <f t="shared" si="84"/>
        <v>0</v>
      </c>
      <c r="DX8" s="403">
        <f t="shared" si="32"/>
        <v>0</v>
      </c>
      <c r="DY8" s="403">
        <f t="shared" si="32"/>
        <v>0</v>
      </c>
      <c r="DZ8" s="403">
        <f t="shared" si="32"/>
        <v>0</v>
      </c>
      <c r="EA8" s="403">
        <f t="shared" si="32"/>
        <v>0</v>
      </c>
      <c r="EB8" s="403">
        <f t="shared" si="32"/>
        <v>0</v>
      </c>
      <c r="EC8" s="403">
        <f t="shared" si="32"/>
        <v>0</v>
      </c>
      <c r="ED8" s="403">
        <f t="shared" si="32"/>
        <v>0</v>
      </c>
      <c r="EE8" s="403">
        <f t="shared" si="32"/>
        <v>0</v>
      </c>
      <c r="EF8" s="403">
        <f t="shared" si="32"/>
        <v>0</v>
      </c>
      <c r="EG8" s="403">
        <f t="shared" si="33"/>
        <v>0</v>
      </c>
      <c r="EH8" s="403">
        <f t="shared" si="33"/>
        <v>0</v>
      </c>
      <c r="EI8" s="403">
        <f t="shared" si="33"/>
        <v>0</v>
      </c>
      <c r="EJ8" s="403">
        <f t="shared" si="33"/>
        <v>0</v>
      </c>
      <c r="EK8" s="403">
        <f t="shared" si="33"/>
        <v>0</v>
      </c>
      <c r="EL8" s="403">
        <f t="shared" si="33"/>
        <v>0</v>
      </c>
      <c r="EM8" s="403">
        <f t="shared" si="33"/>
        <v>0</v>
      </c>
      <c r="EN8" s="403">
        <f t="shared" si="33"/>
        <v>0</v>
      </c>
      <c r="EO8" s="403">
        <f t="shared" si="33"/>
        <v>0</v>
      </c>
      <c r="EP8" s="403">
        <f t="shared" si="34"/>
        <v>0</v>
      </c>
      <c r="EQ8" s="403">
        <f t="shared" si="34"/>
        <v>0</v>
      </c>
      <c r="ER8" s="403">
        <f t="shared" si="34"/>
        <v>0</v>
      </c>
      <c r="ES8" s="403">
        <f t="shared" si="34"/>
        <v>0</v>
      </c>
      <c r="ET8" s="403">
        <f t="shared" si="34"/>
        <v>0</v>
      </c>
      <c r="EU8" s="403">
        <f t="shared" si="34"/>
        <v>0</v>
      </c>
      <c r="EV8" s="403">
        <f t="shared" si="34"/>
        <v>0</v>
      </c>
      <c r="EW8" s="403">
        <f t="shared" si="34"/>
        <v>0</v>
      </c>
      <c r="EX8" s="403">
        <f t="shared" si="34"/>
        <v>0</v>
      </c>
      <c r="EY8" s="403">
        <f t="shared" si="34"/>
        <v>0</v>
      </c>
      <c r="EZ8" s="403">
        <f t="shared" si="34"/>
        <v>0</v>
      </c>
      <c r="FA8" s="403">
        <f t="shared" si="35"/>
        <v>0</v>
      </c>
      <c r="FB8" s="403">
        <f t="shared" si="35"/>
        <v>0</v>
      </c>
      <c r="FC8" s="403">
        <f t="shared" si="35"/>
        <v>0</v>
      </c>
      <c r="FD8" s="403">
        <f t="shared" si="35"/>
        <v>0</v>
      </c>
      <c r="FE8" s="403">
        <f t="shared" si="35"/>
        <v>0</v>
      </c>
      <c r="FF8" s="403">
        <f t="shared" si="35"/>
        <v>0</v>
      </c>
      <c r="FG8" s="403">
        <f t="shared" si="35"/>
        <v>0</v>
      </c>
      <c r="FH8" s="403">
        <f t="shared" si="35"/>
        <v>0</v>
      </c>
      <c r="FI8" s="403">
        <f t="shared" si="35"/>
        <v>0</v>
      </c>
      <c r="FJ8" s="403">
        <f t="shared" si="35"/>
        <v>0</v>
      </c>
      <c r="FK8" s="403">
        <f t="shared" si="36"/>
        <v>0</v>
      </c>
      <c r="FL8" s="403">
        <f t="shared" si="36"/>
        <v>0</v>
      </c>
      <c r="FM8" s="403">
        <f t="shared" si="36"/>
        <v>0</v>
      </c>
      <c r="FN8" s="403">
        <f t="shared" si="36"/>
        <v>0</v>
      </c>
      <c r="FO8" s="403">
        <f t="shared" si="36"/>
        <v>0</v>
      </c>
      <c r="FP8" s="403">
        <f t="shared" si="36"/>
        <v>0</v>
      </c>
      <c r="FQ8" s="403">
        <f t="shared" si="36"/>
        <v>0</v>
      </c>
      <c r="FR8" s="403">
        <f t="shared" si="36"/>
        <v>0</v>
      </c>
      <c r="FS8" s="403">
        <f t="shared" si="36"/>
        <v>0</v>
      </c>
      <c r="FT8" s="403">
        <f t="shared" si="36"/>
        <v>0</v>
      </c>
      <c r="FU8" s="403">
        <f t="shared" si="37"/>
        <v>0</v>
      </c>
      <c r="FV8" s="403">
        <f t="shared" si="37"/>
        <v>0</v>
      </c>
      <c r="FW8" s="403">
        <f t="shared" si="37"/>
        <v>0</v>
      </c>
      <c r="FX8" s="403">
        <f t="shared" si="37"/>
        <v>0</v>
      </c>
      <c r="FY8" s="403">
        <f t="shared" si="37"/>
        <v>0</v>
      </c>
      <c r="FZ8" s="403">
        <f t="shared" si="37"/>
        <v>0</v>
      </c>
      <c r="GA8" s="403">
        <f t="shared" si="37"/>
        <v>0</v>
      </c>
      <c r="GB8" s="403">
        <f t="shared" si="37"/>
        <v>0</v>
      </c>
      <c r="GC8" s="403">
        <f t="shared" si="37"/>
        <v>0</v>
      </c>
      <c r="GD8" s="403">
        <f t="shared" si="37"/>
        <v>0</v>
      </c>
      <c r="GE8" s="403">
        <f t="shared" si="37"/>
        <v>0</v>
      </c>
      <c r="GF8" s="403">
        <f t="shared" si="37"/>
        <v>0</v>
      </c>
      <c r="GG8" s="403">
        <f t="shared" si="37"/>
        <v>0</v>
      </c>
      <c r="GH8" s="403">
        <f t="shared" si="37"/>
        <v>0</v>
      </c>
      <c r="GI8" s="403">
        <f t="shared" si="38"/>
        <v>0</v>
      </c>
      <c r="GJ8" s="403">
        <f t="shared" si="38"/>
        <v>0</v>
      </c>
      <c r="GK8" s="403">
        <f t="shared" si="38"/>
        <v>0</v>
      </c>
      <c r="GL8" s="403">
        <f t="shared" si="38"/>
        <v>0</v>
      </c>
      <c r="GM8" s="403">
        <f t="shared" si="38"/>
        <v>0</v>
      </c>
      <c r="GN8" s="403">
        <f t="shared" si="38"/>
        <v>0</v>
      </c>
      <c r="GO8" s="403">
        <f t="shared" si="38"/>
        <v>0</v>
      </c>
      <c r="GP8" s="403">
        <f t="shared" si="38"/>
        <v>0</v>
      </c>
      <c r="GQ8" s="403">
        <f t="shared" si="38"/>
        <v>0</v>
      </c>
      <c r="GR8" s="403">
        <f t="shared" si="39"/>
        <v>0</v>
      </c>
      <c r="GS8" s="403">
        <f t="shared" si="39"/>
        <v>0</v>
      </c>
      <c r="GT8" s="403">
        <f t="shared" si="39"/>
        <v>0</v>
      </c>
      <c r="GU8" s="403">
        <f t="shared" si="39"/>
        <v>0</v>
      </c>
      <c r="GV8" s="403">
        <f t="shared" si="39"/>
        <v>0</v>
      </c>
      <c r="GW8" s="403">
        <f t="shared" si="39"/>
        <v>0</v>
      </c>
      <c r="GX8" s="403">
        <f t="shared" si="39"/>
        <v>0</v>
      </c>
      <c r="GY8" s="403">
        <f t="shared" si="39"/>
        <v>0</v>
      </c>
      <c r="GZ8" s="403">
        <f t="shared" si="39"/>
        <v>0</v>
      </c>
      <c r="HA8" s="403">
        <f t="shared" si="39"/>
        <v>0</v>
      </c>
      <c r="HB8" s="403">
        <f t="shared" si="39"/>
        <v>0</v>
      </c>
      <c r="HC8" s="309"/>
      <c r="HD8" s="309"/>
      <c r="HE8" s="309"/>
      <c r="HF8" s="309"/>
      <c r="HG8" s="221" t="str">
        <f t="shared" si="40"/>
        <v/>
      </c>
      <c r="HH8" s="221" t="str">
        <f t="shared" si="41"/>
        <v/>
      </c>
      <c r="HI8" s="309"/>
      <c r="HJ8" s="309"/>
      <c r="HK8" s="309"/>
      <c r="HL8" s="309"/>
      <c r="HM8" s="309"/>
      <c r="HN8" s="309"/>
      <c r="HO8" s="309"/>
      <c r="HP8" s="309"/>
      <c r="HQ8" s="309"/>
      <c r="HR8" s="309"/>
      <c r="HS8" s="309"/>
      <c r="HT8" s="309"/>
      <c r="HU8" s="309"/>
      <c r="HV8" s="309"/>
      <c r="HW8" s="309"/>
      <c r="HX8" s="309"/>
      <c r="HY8" s="309"/>
      <c r="HZ8" s="309"/>
      <c r="IA8" s="309"/>
      <c r="IB8" s="309"/>
      <c r="IC8" s="309"/>
      <c r="ID8" s="309"/>
      <c r="IE8" s="309"/>
      <c r="IF8" s="309"/>
      <c r="IG8" s="309"/>
      <c r="IH8" s="309"/>
      <c r="II8" s="309"/>
      <c r="IJ8" s="309"/>
    </row>
    <row r="9" spans="1:244" s="299" customFormat="1" ht="12" customHeight="1">
      <c r="A9" s="216"/>
      <c r="B9" s="217"/>
      <c r="C9" s="223"/>
      <c r="D9" s="219"/>
      <c r="E9" s="220" t="str">
        <f t="shared" si="6"/>
        <v/>
      </c>
      <c r="F9" s="221" t="str">
        <f t="shared" si="7"/>
        <v/>
      </c>
      <c r="G9" s="219"/>
      <c r="H9" s="220" t="str">
        <f t="shared" si="8"/>
        <v/>
      </c>
      <c r="I9" s="221" t="str">
        <f t="shared" si="9"/>
        <v/>
      </c>
      <c r="J9" s="222"/>
      <c r="K9" s="252">
        <f t="shared" si="10"/>
        <v>0</v>
      </c>
      <c r="L9" s="238">
        <f t="shared" si="11"/>
        <v>0</v>
      </c>
      <c r="M9" s="238">
        <f t="shared" si="12"/>
        <v>0</v>
      </c>
      <c r="N9" s="316">
        <f t="shared" si="13"/>
        <v>0</v>
      </c>
      <c r="O9" s="316">
        <f t="shared" si="14"/>
        <v>0</v>
      </c>
      <c r="P9" s="316">
        <f t="shared" si="15"/>
        <v>0</v>
      </c>
      <c r="Q9" s="316">
        <f t="shared" si="16"/>
        <v>0</v>
      </c>
      <c r="R9" s="371">
        <f t="shared" si="17"/>
        <v>0</v>
      </c>
      <c r="S9" s="316">
        <f t="shared" si="18"/>
        <v>0</v>
      </c>
      <c r="T9" s="316">
        <f t="shared" si="19"/>
        <v>0</v>
      </c>
      <c r="U9" s="316">
        <f t="shared" si="20"/>
        <v>0</v>
      </c>
      <c r="V9" s="317">
        <f t="shared" si="42"/>
        <v>0</v>
      </c>
      <c r="W9" s="318">
        <f t="shared" si="43"/>
        <v>0</v>
      </c>
      <c r="X9" s="318">
        <f t="shared" si="44"/>
        <v>0</v>
      </c>
      <c r="Y9" s="318">
        <f t="shared" si="45"/>
        <v>0</v>
      </c>
      <c r="Z9" s="318">
        <f t="shared" si="46"/>
        <v>0</v>
      </c>
      <c r="AA9" s="318">
        <f>IF(dkontonr&gt;1499,IF(dkontonr&lt;1560,$N9,0))+IF(kkontonr&gt;1499,IF(kkontonr&lt;1560,$O9,0))+IF(dkontonr&gt;(Kontoplan!AF$3-1),IF(dkontonr&lt;(Kontoplan!AF$3+1000),$N9,0))+IF(kkontonr&gt;(Kontoplan!AF$3-1),IF(kkontonr&lt;(Kontoplan!AF$3+1000),$O9,0),0)</f>
        <v>0</v>
      </c>
      <c r="AB9" s="318">
        <f t="shared" si="47"/>
        <v>0</v>
      </c>
      <c r="AC9" s="318">
        <f t="shared" si="48"/>
        <v>0</v>
      </c>
      <c r="AD9" s="318">
        <f t="shared" si="49"/>
        <v>0</v>
      </c>
      <c r="AE9" s="318">
        <f t="shared" si="50"/>
        <v>0</v>
      </c>
      <c r="AF9" s="318">
        <f t="shared" si="51"/>
        <v>0</v>
      </c>
      <c r="AG9" s="318">
        <f>IF(dkontonr&gt;2399,IF(dkontonr&lt;2500,$N9,0))+IF(kkontonr&gt;2399,IF(kkontonr&lt;2500,$O9,0))+IF(dkontonr&gt;(Kontoplan!$AF$4-1),IF(dkontonr&lt;(Kontoplan!$AF$4+1000),$N9,0))+IF(kkontonr&gt;(Kontoplan!$AF$4-1),IF(kkontonr&lt;(Kontoplan!$AF$4+1000),$O9,0))</f>
        <v>0</v>
      </c>
      <c r="AH9" s="318">
        <f t="shared" si="52"/>
        <v>0</v>
      </c>
      <c r="AI9" s="318">
        <f t="shared" si="53"/>
        <v>0</v>
      </c>
      <c r="AJ9" s="318">
        <f t="shared" si="21"/>
        <v>0</v>
      </c>
      <c r="AK9" s="318">
        <f t="shared" si="54"/>
        <v>0</v>
      </c>
      <c r="AL9" s="318">
        <f t="shared" si="55"/>
        <v>0</v>
      </c>
      <c r="AM9" s="317">
        <f t="shared" si="56"/>
        <v>0</v>
      </c>
      <c r="AN9" s="318">
        <f t="shared" si="57"/>
        <v>0</v>
      </c>
      <c r="AO9" s="319">
        <f t="shared" si="58"/>
        <v>0</v>
      </c>
      <c r="AP9" s="318">
        <f t="shared" si="59"/>
        <v>0</v>
      </c>
      <c r="AQ9" s="318">
        <f t="shared" si="60"/>
        <v>0</v>
      </c>
      <c r="AR9" s="318">
        <f t="shared" si="61"/>
        <v>0</v>
      </c>
      <c r="AS9" s="318">
        <f t="shared" si="62"/>
        <v>0</v>
      </c>
      <c r="AT9" s="318">
        <f t="shared" si="63"/>
        <v>0</v>
      </c>
      <c r="AU9" s="318">
        <f t="shared" si="64"/>
        <v>0</v>
      </c>
      <c r="AV9" s="318">
        <f t="shared" si="65"/>
        <v>0</v>
      </c>
      <c r="AW9" s="318">
        <f t="shared" si="66"/>
        <v>0</v>
      </c>
      <c r="AX9" s="318">
        <f t="shared" si="67"/>
        <v>0</v>
      </c>
      <c r="AY9" s="318">
        <f t="shared" si="68"/>
        <v>0</v>
      </c>
      <c r="AZ9" s="318">
        <f t="shared" si="69"/>
        <v>0</v>
      </c>
      <c r="BA9" s="318">
        <f t="shared" si="70"/>
        <v>0</v>
      </c>
      <c r="BB9" s="319">
        <f t="shared" si="71"/>
        <v>0</v>
      </c>
      <c r="BC9" s="319">
        <f t="shared" si="72"/>
        <v>0</v>
      </c>
      <c r="BD9" s="317">
        <f t="shared" si="73"/>
        <v>0</v>
      </c>
      <c r="BE9" s="318">
        <f t="shared" si="74"/>
        <v>0</v>
      </c>
      <c r="BF9" s="318">
        <f t="shared" si="75"/>
        <v>0</v>
      </c>
      <c r="BG9" s="318">
        <f t="shared" si="76"/>
        <v>0</v>
      </c>
      <c r="BH9" s="317">
        <f t="shared" si="77"/>
        <v>0</v>
      </c>
      <c r="BI9" s="319">
        <f t="shared" si="77"/>
        <v>0</v>
      </c>
      <c r="BJ9" s="319">
        <f t="shared" si="77"/>
        <v>0</v>
      </c>
      <c r="BK9" s="319">
        <f t="shared" si="77"/>
        <v>0</v>
      </c>
      <c r="BL9" s="319">
        <f t="shared" si="77"/>
        <v>0</v>
      </c>
      <c r="BM9" s="319">
        <f t="shared" si="77"/>
        <v>0</v>
      </c>
      <c r="BN9" s="319">
        <f t="shared" si="77"/>
        <v>0</v>
      </c>
      <c r="BO9" s="319">
        <f t="shared" si="77"/>
        <v>0</v>
      </c>
      <c r="BP9" s="319">
        <f t="shared" si="77"/>
        <v>0</v>
      </c>
      <c r="BQ9" s="319">
        <f t="shared" si="77"/>
        <v>0</v>
      </c>
      <c r="BR9" s="319">
        <f t="shared" si="77"/>
        <v>0</v>
      </c>
      <c r="BS9" s="319">
        <f t="shared" si="77"/>
        <v>0</v>
      </c>
      <c r="BT9" s="319">
        <f t="shared" si="77"/>
        <v>0</v>
      </c>
      <c r="BU9" s="319">
        <f t="shared" si="77"/>
        <v>0</v>
      </c>
      <c r="BV9" s="319">
        <f t="shared" si="77"/>
        <v>0</v>
      </c>
      <c r="BW9" s="319">
        <f t="shared" si="77"/>
        <v>0</v>
      </c>
      <c r="BX9" s="319">
        <f t="shared" si="78"/>
        <v>0</v>
      </c>
      <c r="BY9" s="319">
        <f t="shared" si="78"/>
        <v>0</v>
      </c>
      <c r="BZ9" s="319">
        <f t="shared" si="78"/>
        <v>0</v>
      </c>
      <c r="CA9" s="319">
        <f t="shared" si="78"/>
        <v>0</v>
      </c>
      <c r="CB9" s="317">
        <f t="shared" si="79"/>
        <v>0</v>
      </c>
      <c r="CC9" s="319">
        <f t="shared" si="80"/>
        <v>0</v>
      </c>
      <c r="CD9" s="319">
        <f t="shared" si="81"/>
        <v>0</v>
      </c>
      <c r="CE9" s="319">
        <f t="shared" si="82"/>
        <v>0</v>
      </c>
      <c r="CF9" s="333">
        <f t="shared" si="23"/>
        <v>0</v>
      </c>
      <c r="CG9" s="309">
        <f t="shared" si="24"/>
        <v>0</v>
      </c>
      <c r="CH9" s="309">
        <f t="shared" si="25"/>
        <v>0</v>
      </c>
      <c r="CI9" s="309">
        <f t="shared" si="26"/>
        <v>0</v>
      </c>
      <c r="CJ9" s="309">
        <f t="shared" si="27"/>
        <v>0</v>
      </c>
      <c r="CK9" s="379">
        <f t="shared" si="28"/>
        <v>0</v>
      </c>
      <c r="CL9" s="403">
        <f t="shared" si="29"/>
        <v>0</v>
      </c>
      <c r="CM9" s="403">
        <f t="shared" si="29"/>
        <v>0</v>
      </c>
      <c r="CN9" s="403">
        <f t="shared" si="29"/>
        <v>0</v>
      </c>
      <c r="CO9" s="403">
        <f t="shared" si="29"/>
        <v>0</v>
      </c>
      <c r="CP9" s="403">
        <f t="shared" si="29"/>
        <v>0</v>
      </c>
      <c r="CQ9" s="403">
        <f t="shared" si="29"/>
        <v>0</v>
      </c>
      <c r="CR9" s="403">
        <f t="shared" si="29"/>
        <v>0</v>
      </c>
      <c r="CS9" s="403">
        <f t="shared" si="29"/>
        <v>0</v>
      </c>
      <c r="CT9" s="403">
        <f t="shared" si="29"/>
        <v>0</v>
      </c>
      <c r="CU9" s="403">
        <f t="shared" si="29"/>
        <v>0</v>
      </c>
      <c r="CV9" s="403">
        <f t="shared" si="29"/>
        <v>0</v>
      </c>
      <c r="CW9" s="403">
        <f t="shared" si="29"/>
        <v>0</v>
      </c>
      <c r="CX9" s="403">
        <f t="shared" si="30"/>
        <v>0</v>
      </c>
      <c r="CY9" s="403">
        <f t="shared" si="30"/>
        <v>0</v>
      </c>
      <c r="CZ9" s="403">
        <f t="shared" si="30"/>
        <v>0</v>
      </c>
      <c r="DA9" s="403">
        <f t="shared" si="30"/>
        <v>0</v>
      </c>
      <c r="DB9" s="403">
        <f t="shared" si="30"/>
        <v>0</v>
      </c>
      <c r="DC9" s="403">
        <f t="shared" si="30"/>
        <v>0</v>
      </c>
      <c r="DD9" s="403">
        <f t="shared" si="30"/>
        <v>0</v>
      </c>
      <c r="DE9" s="403">
        <f t="shared" si="30"/>
        <v>0</v>
      </c>
      <c r="DF9" s="403">
        <f t="shared" si="30"/>
        <v>0</v>
      </c>
      <c r="DG9" s="403">
        <f t="shared" si="30"/>
        <v>0</v>
      </c>
      <c r="DH9" s="403">
        <f t="shared" si="30"/>
        <v>0</v>
      </c>
      <c r="DI9" s="403">
        <f t="shared" si="30"/>
        <v>0</v>
      </c>
      <c r="DJ9" s="403">
        <f t="shared" si="30"/>
        <v>0</v>
      </c>
      <c r="DK9" s="403">
        <f t="shared" si="30"/>
        <v>0</v>
      </c>
      <c r="DL9" s="403">
        <f t="shared" si="30"/>
        <v>0</v>
      </c>
      <c r="DM9" s="403">
        <f t="shared" si="31"/>
        <v>0</v>
      </c>
      <c r="DN9" s="403">
        <f t="shared" si="31"/>
        <v>0</v>
      </c>
      <c r="DO9" s="403">
        <f t="shared" si="31"/>
        <v>0</v>
      </c>
      <c r="DP9" s="403">
        <f t="shared" si="31"/>
        <v>0</v>
      </c>
      <c r="DQ9" s="403">
        <f t="shared" si="31"/>
        <v>0</v>
      </c>
      <c r="DR9" s="403">
        <f t="shared" si="31"/>
        <v>0</v>
      </c>
      <c r="DS9" s="403">
        <f t="shared" si="31"/>
        <v>0</v>
      </c>
      <c r="DT9" s="403">
        <f t="shared" si="31"/>
        <v>0</v>
      </c>
      <c r="DU9" s="403">
        <f t="shared" si="31"/>
        <v>0</v>
      </c>
      <c r="DV9" s="403">
        <f t="shared" si="83"/>
        <v>0</v>
      </c>
      <c r="DW9" s="403">
        <f t="shared" si="84"/>
        <v>0</v>
      </c>
      <c r="DX9" s="403">
        <f t="shared" si="32"/>
        <v>0</v>
      </c>
      <c r="DY9" s="403">
        <f t="shared" si="32"/>
        <v>0</v>
      </c>
      <c r="DZ9" s="403">
        <f t="shared" si="32"/>
        <v>0</v>
      </c>
      <c r="EA9" s="403">
        <f t="shared" si="32"/>
        <v>0</v>
      </c>
      <c r="EB9" s="403">
        <f t="shared" si="32"/>
        <v>0</v>
      </c>
      <c r="EC9" s="403">
        <f t="shared" si="32"/>
        <v>0</v>
      </c>
      <c r="ED9" s="403">
        <f t="shared" si="32"/>
        <v>0</v>
      </c>
      <c r="EE9" s="403">
        <f t="shared" si="32"/>
        <v>0</v>
      </c>
      <c r="EF9" s="403">
        <f t="shared" si="32"/>
        <v>0</v>
      </c>
      <c r="EG9" s="403">
        <f t="shared" si="33"/>
        <v>0</v>
      </c>
      <c r="EH9" s="403">
        <f t="shared" si="33"/>
        <v>0</v>
      </c>
      <c r="EI9" s="403">
        <f t="shared" si="33"/>
        <v>0</v>
      </c>
      <c r="EJ9" s="403">
        <f t="shared" si="33"/>
        <v>0</v>
      </c>
      <c r="EK9" s="403">
        <f t="shared" si="33"/>
        <v>0</v>
      </c>
      <c r="EL9" s="403">
        <f t="shared" si="33"/>
        <v>0</v>
      </c>
      <c r="EM9" s="403">
        <f t="shared" si="33"/>
        <v>0</v>
      </c>
      <c r="EN9" s="403">
        <f t="shared" si="33"/>
        <v>0</v>
      </c>
      <c r="EO9" s="403">
        <f t="shared" si="33"/>
        <v>0</v>
      </c>
      <c r="EP9" s="403">
        <f t="shared" si="34"/>
        <v>0</v>
      </c>
      <c r="EQ9" s="403">
        <f t="shared" si="34"/>
        <v>0</v>
      </c>
      <c r="ER9" s="403">
        <f t="shared" si="34"/>
        <v>0</v>
      </c>
      <c r="ES9" s="403">
        <f t="shared" si="34"/>
        <v>0</v>
      </c>
      <c r="ET9" s="403">
        <f t="shared" si="34"/>
        <v>0</v>
      </c>
      <c r="EU9" s="403">
        <f t="shared" si="34"/>
        <v>0</v>
      </c>
      <c r="EV9" s="403">
        <f t="shared" si="34"/>
        <v>0</v>
      </c>
      <c r="EW9" s="403">
        <f t="shared" si="34"/>
        <v>0</v>
      </c>
      <c r="EX9" s="403">
        <f t="shared" si="34"/>
        <v>0</v>
      </c>
      <c r="EY9" s="403">
        <f t="shared" si="34"/>
        <v>0</v>
      </c>
      <c r="EZ9" s="403">
        <f t="shared" si="34"/>
        <v>0</v>
      </c>
      <c r="FA9" s="403">
        <f t="shared" si="35"/>
        <v>0</v>
      </c>
      <c r="FB9" s="403">
        <f t="shared" si="35"/>
        <v>0</v>
      </c>
      <c r="FC9" s="403">
        <f t="shared" si="35"/>
        <v>0</v>
      </c>
      <c r="FD9" s="403">
        <f t="shared" si="35"/>
        <v>0</v>
      </c>
      <c r="FE9" s="403">
        <f t="shared" si="35"/>
        <v>0</v>
      </c>
      <c r="FF9" s="403">
        <f t="shared" si="35"/>
        <v>0</v>
      </c>
      <c r="FG9" s="403">
        <f t="shared" si="35"/>
        <v>0</v>
      </c>
      <c r="FH9" s="403">
        <f t="shared" si="35"/>
        <v>0</v>
      </c>
      <c r="FI9" s="403">
        <f t="shared" si="35"/>
        <v>0</v>
      </c>
      <c r="FJ9" s="403">
        <f t="shared" si="35"/>
        <v>0</v>
      </c>
      <c r="FK9" s="403">
        <f t="shared" si="36"/>
        <v>0</v>
      </c>
      <c r="FL9" s="403">
        <f t="shared" si="36"/>
        <v>0</v>
      </c>
      <c r="FM9" s="403">
        <f t="shared" si="36"/>
        <v>0</v>
      </c>
      <c r="FN9" s="403">
        <f t="shared" si="36"/>
        <v>0</v>
      </c>
      <c r="FO9" s="403">
        <f t="shared" si="36"/>
        <v>0</v>
      </c>
      <c r="FP9" s="403">
        <f t="shared" si="36"/>
        <v>0</v>
      </c>
      <c r="FQ9" s="403">
        <f t="shared" si="36"/>
        <v>0</v>
      </c>
      <c r="FR9" s="403">
        <f t="shared" si="36"/>
        <v>0</v>
      </c>
      <c r="FS9" s="403">
        <f t="shared" si="36"/>
        <v>0</v>
      </c>
      <c r="FT9" s="403">
        <f t="shared" si="36"/>
        <v>0</v>
      </c>
      <c r="FU9" s="403">
        <f t="shared" si="37"/>
        <v>0</v>
      </c>
      <c r="FV9" s="403">
        <f t="shared" si="37"/>
        <v>0</v>
      </c>
      <c r="FW9" s="403">
        <f t="shared" si="37"/>
        <v>0</v>
      </c>
      <c r="FX9" s="403">
        <f t="shared" si="37"/>
        <v>0</v>
      </c>
      <c r="FY9" s="403">
        <f t="shared" si="37"/>
        <v>0</v>
      </c>
      <c r="FZ9" s="403">
        <f t="shared" si="37"/>
        <v>0</v>
      </c>
      <c r="GA9" s="403">
        <f t="shared" si="37"/>
        <v>0</v>
      </c>
      <c r="GB9" s="403">
        <f t="shared" si="37"/>
        <v>0</v>
      </c>
      <c r="GC9" s="403">
        <f t="shared" si="37"/>
        <v>0</v>
      </c>
      <c r="GD9" s="403">
        <f t="shared" si="37"/>
        <v>0</v>
      </c>
      <c r="GE9" s="403">
        <f t="shared" si="37"/>
        <v>0</v>
      </c>
      <c r="GF9" s="403">
        <f t="shared" si="37"/>
        <v>0</v>
      </c>
      <c r="GG9" s="403">
        <f t="shared" si="37"/>
        <v>0</v>
      </c>
      <c r="GH9" s="403">
        <f t="shared" si="37"/>
        <v>0</v>
      </c>
      <c r="GI9" s="403">
        <f t="shared" si="38"/>
        <v>0</v>
      </c>
      <c r="GJ9" s="403">
        <f t="shared" si="38"/>
        <v>0</v>
      </c>
      <c r="GK9" s="403">
        <f t="shared" si="38"/>
        <v>0</v>
      </c>
      <c r="GL9" s="403">
        <f t="shared" si="38"/>
        <v>0</v>
      </c>
      <c r="GM9" s="403">
        <f t="shared" si="38"/>
        <v>0</v>
      </c>
      <c r="GN9" s="403">
        <f t="shared" si="38"/>
        <v>0</v>
      </c>
      <c r="GO9" s="403">
        <f t="shared" si="38"/>
        <v>0</v>
      </c>
      <c r="GP9" s="403">
        <f t="shared" si="38"/>
        <v>0</v>
      </c>
      <c r="GQ9" s="403">
        <f t="shared" si="38"/>
        <v>0</v>
      </c>
      <c r="GR9" s="403">
        <f t="shared" si="39"/>
        <v>0</v>
      </c>
      <c r="GS9" s="403">
        <f t="shared" si="39"/>
        <v>0</v>
      </c>
      <c r="GT9" s="403">
        <f t="shared" si="39"/>
        <v>0</v>
      </c>
      <c r="GU9" s="403">
        <f t="shared" si="39"/>
        <v>0</v>
      </c>
      <c r="GV9" s="403">
        <f t="shared" si="39"/>
        <v>0</v>
      </c>
      <c r="GW9" s="403">
        <f t="shared" si="39"/>
        <v>0</v>
      </c>
      <c r="GX9" s="403">
        <f t="shared" si="39"/>
        <v>0</v>
      </c>
      <c r="GY9" s="403">
        <f t="shared" si="39"/>
        <v>0</v>
      </c>
      <c r="GZ9" s="403">
        <f t="shared" si="39"/>
        <v>0</v>
      </c>
      <c r="HA9" s="403">
        <f t="shared" si="39"/>
        <v>0</v>
      </c>
      <c r="HB9" s="403">
        <f t="shared" si="39"/>
        <v>0</v>
      </c>
      <c r="HC9" s="309"/>
      <c r="HD9" s="309"/>
      <c r="HE9" s="309"/>
      <c r="HF9" s="309"/>
      <c r="HG9" s="221" t="str">
        <f t="shared" si="40"/>
        <v/>
      </c>
      <c r="HH9" s="221" t="str">
        <f t="shared" si="41"/>
        <v/>
      </c>
      <c r="HI9" s="309"/>
      <c r="HJ9" s="309"/>
      <c r="HK9" s="309"/>
      <c r="HL9" s="309"/>
      <c r="HM9" s="309"/>
      <c r="HN9" s="309"/>
      <c r="HO9" s="309"/>
      <c r="HP9" s="309"/>
      <c r="HQ9" s="309"/>
      <c r="HR9" s="309"/>
      <c r="HS9" s="309"/>
      <c r="HT9" s="309"/>
      <c r="HU9" s="309"/>
      <c r="HV9" s="309"/>
      <c r="HW9" s="309"/>
      <c r="HX9" s="309"/>
      <c r="HY9" s="309"/>
      <c r="HZ9" s="309"/>
      <c r="IA9" s="309"/>
      <c r="IB9" s="309"/>
      <c r="IC9" s="309"/>
      <c r="ID9" s="309"/>
      <c r="IE9" s="309"/>
      <c r="IF9" s="309"/>
      <c r="IG9" s="309"/>
      <c r="IH9" s="309"/>
      <c r="II9" s="309"/>
      <c r="IJ9" s="309"/>
    </row>
    <row r="10" spans="1:244" s="299" customFormat="1" ht="12" customHeight="1">
      <c r="A10" s="216"/>
      <c r="B10" s="217"/>
      <c r="C10" s="223"/>
      <c r="D10" s="219"/>
      <c r="E10" s="220" t="str">
        <f t="shared" si="6"/>
        <v/>
      </c>
      <c r="F10" s="221" t="str">
        <f t="shared" si="7"/>
        <v/>
      </c>
      <c r="G10" s="219"/>
      <c r="H10" s="220" t="str">
        <f t="shared" si="8"/>
        <v/>
      </c>
      <c r="I10" s="221" t="str">
        <f t="shared" si="9"/>
        <v/>
      </c>
      <c r="J10" s="222"/>
      <c r="K10" s="252">
        <f t="shared" si="10"/>
        <v>0</v>
      </c>
      <c r="L10" s="238">
        <f t="shared" si="11"/>
        <v>0</v>
      </c>
      <c r="M10" s="238">
        <f t="shared" si="12"/>
        <v>0</v>
      </c>
      <c r="N10" s="316">
        <f t="shared" si="13"/>
        <v>0</v>
      </c>
      <c r="O10" s="316">
        <f t="shared" si="14"/>
        <v>0</v>
      </c>
      <c r="P10" s="316">
        <f t="shared" si="15"/>
        <v>0</v>
      </c>
      <c r="Q10" s="316">
        <f t="shared" si="16"/>
        <v>0</v>
      </c>
      <c r="R10" s="371">
        <f t="shared" si="17"/>
        <v>0</v>
      </c>
      <c r="S10" s="316">
        <f t="shared" si="18"/>
        <v>0</v>
      </c>
      <c r="T10" s="316">
        <f t="shared" si="19"/>
        <v>0</v>
      </c>
      <c r="U10" s="316">
        <f t="shared" si="20"/>
        <v>0</v>
      </c>
      <c r="V10" s="317">
        <f t="shared" si="42"/>
        <v>0</v>
      </c>
      <c r="W10" s="318">
        <f t="shared" si="43"/>
        <v>0</v>
      </c>
      <c r="X10" s="318">
        <f t="shared" si="44"/>
        <v>0</v>
      </c>
      <c r="Y10" s="318">
        <f t="shared" si="45"/>
        <v>0</v>
      </c>
      <c r="Z10" s="318">
        <f t="shared" si="46"/>
        <v>0</v>
      </c>
      <c r="AA10" s="318">
        <f>IF(dkontonr&gt;1499,IF(dkontonr&lt;1560,$N10,0))+IF(kkontonr&gt;1499,IF(kkontonr&lt;1560,$O10,0))+IF(dkontonr&gt;(Kontoplan!AF$3-1),IF(dkontonr&lt;(Kontoplan!AF$3+1000),$N10,0))+IF(kkontonr&gt;(Kontoplan!AF$3-1),IF(kkontonr&lt;(Kontoplan!AF$3+1000),$O10,0),0)</f>
        <v>0</v>
      </c>
      <c r="AB10" s="318">
        <f t="shared" si="47"/>
        <v>0</v>
      </c>
      <c r="AC10" s="318">
        <f t="shared" si="48"/>
        <v>0</v>
      </c>
      <c r="AD10" s="318">
        <f t="shared" si="49"/>
        <v>0</v>
      </c>
      <c r="AE10" s="318">
        <f t="shared" si="50"/>
        <v>0</v>
      </c>
      <c r="AF10" s="318">
        <f t="shared" si="51"/>
        <v>0</v>
      </c>
      <c r="AG10" s="318">
        <f>IF(dkontonr&gt;2399,IF(dkontonr&lt;2500,$N10,0))+IF(kkontonr&gt;2399,IF(kkontonr&lt;2500,$O10,0))+IF(dkontonr&gt;(Kontoplan!$AF$4-1),IF(dkontonr&lt;(Kontoplan!$AF$4+1000),$N10,0))+IF(kkontonr&gt;(Kontoplan!$AF$4-1),IF(kkontonr&lt;(Kontoplan!$AF$4+1000),$O10,0))</f>
        <v>0</v>
      </c>
      <c r="AH10" s="318">
        <f t="shared" si="52"/>
        <v>0</v>
      </c>
      <c r="AI10" s="318">
        <f t="shared" si="53"/>
        <v>0</v>
      </c>
      <c r="AJ10" s="318">
        <f t="shared" si="21"/>
        <v>0</v>
      </c>
      <c r="AK10" s="318">
        <f t="shared" si="54"/>
        <v>0</v>
      </c>
      <c r="AL10" s="318">
        <f t="shared" si="55"/>
        <v>0</v>
      </c>
      <c r="AM10" s="317">
        <f t="shared" si="56"/>
        <v>0</v>
      </c>
      <c r="AN10" s="318">
        <f t="shared" si="57"/>
        <v>0</v>
      </c>
      <c r="AO10" s="319">
        <f t="shared" si="58"/>
        <v>0</v>
      </c>
      <c r="AP10" s="318">
        <f t="shared" si="59"/>
        <v>0</v>
      </c>
      <c r="AQ10" s="318">
        <f t="shared" si="60"/>
        <v>0</v>
      </c>
      <c r="AR10" s="318">
        <f t="shared" si="61"/>
        <v>0</v>
      </c>
      <c r="AS10" s="318">
        <f t="shared" si="62"/>
        <v>0</v>
      </c>
      <c r="AT10" s="318">
        <f t="shared" si="63"/>
        <v>0</v>
      </c>
      <c r="AU10" s="318">
        <f t="shared" si="64"/>
        <v>0</v>
      </c>
      <c r="AV10" s="318">
        <f t="shared" si="65"/>
        <v>0</v>
      </c>
      <c r="AW10" s="318">
        <f t="shared" si="66"/>
        <v>0</v>
      </c>
      <c r="AX10" s="318">
        <f t="shared" si="67"/>
        <v>0</v>
      </c>
      <c r="AY10" s="318">
        <f t="shared" si="68"/>
        <v>0</v>
      </c>
      <c r="AZ10" s="318">
        <f t="shared" si="69"/>
        <v>0</v>
      </c>
      <c r="BA10" s="318">
        <f t="shared" si="70"/>
        <v>0</v>
      </c>
      <c r="BB10" s="319">
        <f t="shared" si="71"/>
        <v>0</v>
      </c>
      <c r="BC10" s="319">
        <f t="shared" si="72"/>
        <v>0</v>
      </c>
      <c r="BD10" s="317">
        <f t="shared" si="73"/>
        <v>0</v>
      </c>
      <c r="BE10" s="318">
        <f t="shared" si="74"/>
        <v>0</v>
      </c>
      <c r="BF10" s="318">
        <f t="shared" si="75"/>
        <v>0</v>
      </c>
      <c r="BG10" s="318">
        <f t="shared" si="76"/>
        <v>0</v>
      </c>
      <c r="BH10" s="317">
        <f t="shared" si="77"/>
        <v>0</v>
      </c>
      <c r="BI10" s="319">
        <f t="shared" si="77"/>
        <v>0</v>
      </c>
      <c r="BJ10" s="319">
        <f t="shared" si="77"/>
        <v>0</v>
      </c>
      <c r="BK10" s="319">
        <f t="shared" si="77"/>
        <v>0</v>
      </c>
      <c r="BL10" s="319">
        <f t="shared" si="77"/>
        <v>0</v>
      </c>
      <c r="BM10" s="319">
        <f t="shared" si="77"/>
        <v>0</v>
      </c>
      <c r="BN10" s="319">
        <f t="shared" si="77"/>
        <v>0</v>
      </c>
      <c r="BO10" s="319">
        <f t="shared" si="77"/>
        <v>0</v>
      </c>
      <c r="BP10" s="319">
        <f t="shared" si="77"/>
        <v>0</v>
      </c>
      <c r="BQ10" s="319">
        <f t="shared" si="77"/>
        <v>0</v>
      </c>
      <c r="BR10" s="319">
        <f t="shared" si="77"/>
        <v>0</v>
      </c>
      <c r="BS10" s="319">
        <f t="shared" si="77"/>
        <v>0</v>
      </c>
      <c r="BT10" s="319">
        <f t="shared" si="77"/>
        <v>0</v>
      </c>
      <c r="BU10" s="319">
        <f t="shared" si="77"/>
        <v>0</v>
      </c>
      <c r="BV10" s="319">
        <f t="shared" si="77"/>
        <v>0</v>
      </c>
      <c r="BW10" s="319">
        <f t="shared" si="77"/>
        <v>0</v>
      </c>
      <c r="BX10" s="319">
        <f t="shared" si="78"/>
        <v>0</v>
      </c>
      <c r="BY10" s="319">
        <f t="shared" si="78"/>
        <v>0</v>
      </c>
      <c r="BZ10" s="319">
        <f t="shared" si="78"/>
        <v>0</v>
      </c>
      <c r="CA10" s="319">
        <f t="shared" si="78"/>
        <v>0</v>
      </c>
      <c r="CB10" s="317">
        <f t="shared" si="79"/>
        <v>0</v>
      </c>
      <c r="CC10" s="319">
        <f t="shared" si="80"/>
        <v>0</v>
      </c>
      <c r="CD10" s="319">
        <f t="shared" si="81"/>
        <v>0</v>
      </c>
      <c r="CE10" s="319">
        <f t="shared" si="82"/>
        <v>0</v>
      </c>
      <c r="CF10" s="333">
        <f t="shared" si="23"/>
        <v>0</v>
      </c>
      <c r="CG10" s="309">
        <f t="shared" si="24"/>
        <v>0</v>
      </c>
      <c r="CH10" s="309">
        <f t="shared" si="25"/>
        <v>0</v>
      </c>
      <c r="CI10" s="309">
        <f t="shared" si="26"/>
        <v>0</v>
      </c>
      <c r="CJ10" s="309">
        <f t="shared" si="27"/>
        <v>0</v>
      </c>
      <c r="CK10" s="379">
        <f t="shared" si="28"/>
        <v>0</v>
      </c>
      <c r="CL10" s="403">
        <f t="shared" si="29"/>
        <v>0</v>
      </c>
      <c r="CM10" s="403">
        <f t="shared" si="29"/>
        <v>0</v>
      </c>
      <c r="CN10" s="403">
        <f t="shared" si="29"/>
        <v>0</v>
      </c>
      <c r="CO10" s="403">
        <f t="shared" si="29"/>
        <v>0</v>
      </c>
      <c r="CP10" s="403">
        <f t="shared" si="29"/>
        <v>0</v>
      </c>
      <c r="CQ10" s="403">
        <f t="shared" si="29"/>
        <v>0</v>
      </c>
      <c r="CR10" s="403">
        <f t="shared" si="29"/>
        <v>0</v>
      </c>
      <c r="CS10" s="403">
        <f t="shared" si="29"/>
        <v>0</v>
      </c>
      <c r="CT10" s="403">
        <f t="shared" si="29"/>
        <v>0</v>
      </c>
      <c r="CU10" s="403">
        <f t="shared" si="29"/>
        <v>0</v>
      </c>
      <c r="CV10" s="403">
        <f t="shared" si="29"/>
        <v>0</v>
      </c>
      <c r="CW10" s="403">
        <f t="shared" si="29"/>
        <v>0</v>
      </c>
      <c r="CX10" s="403">
        <f t="shared" si="30"/>
        <v>0</v>
      </c>
      <c r="CY10" s="403">
        <f t="shared" si="30"/>
        <v>0</v>
      </c>
      <c r="CZ10" s="403">
        <f t="shared" si="30"/>
        <v>0</v>
      </c>
      <c r="DA10" s="403">
        <f t="shared" si="30"/>
        <v>0</v>
      </c>
      <c r="DB10" s="403">
        <f t="shared" si="30"/>
        <v>0</v>
      </c>
      <c r="DC10" s="403">
        <f t="shared" si="30"/>
        <v>0</v>
      </c>
      <c r="DD10" s="403">
        <f t="shared" si="30"/>
        <v>0</v>
      </c>
      <c r="DE10" s="403">
        <f t="shared" si="30"/>
        <v>0</v>
      </c>
      <c r="DF10" s="403">
        <f t="shared" si="30"/>
        <v>0</v>
      </c>
      <c r="DG10" s="403">
        <f t="shared" si="30"/>
        <v>0</v>
      </c>
      <c r="DH10" s="403">
        <f t="shared" si="30"/>
        <v>0</v>
      </c>
      <c r="DI10" s="403">
        <f t="shared" si="30"/>
        <v>0</v>
      </c>
      <c r="DJ10" s="403">
        <f t="shared" si="30"/>
        <v>0</v>
      </c>
      <c r="DK10" s="403">
        <f t="shared" si="30"/>
        <v>0</v>
      </c>
      <c r="DL10" s="403">
        <f t="shared" si="30"/>
        <v>0</v>
      </c>
      <c r="DM10" s="403">
        <f t="shared" si="31"/>
        <v>0</v>
      </c>
      <c r="DN10" s="403">
        <f t="shared" si="31"/>
        <v>0</v>
      </c>
      <c r="DO10" s="403">
        <f t="shared" si="31"/>
        <v>0</v>
      </c>
      <c r="DP10" s="403">
        <f t="shared" si="31"/>
        <v>0</v>
      </c>
      <c r="DQ10" s="403">
        <f t="shared" si="31"/>
        <v>0</v>
      </c>
      <c r="DR10" s="403">
        <f t="shared" si="31"/>
        <v>0</v>
      </c>
      <c r="DS10" s="403">
        <f t="shared" si="31"/>
        <v>0</v>
      </c>
      <c r="DT10" s="403">
        <f t="shared" si="31"/>
        <v>0</v>
      </c>
      <c r="DU10" s="403">
        <f t="shared" si="31"/>
        <v>0</v>
      </c>
      <c r="DV10" s="403">
        <f t="shared" si="83"/>
        <v>0</v>
      </c>
      <c r="DW10" s="403">
        <f t="shared" si="84"/>
        <v>0</v>
      </c>
      <c r="DX10" s="403">
        <f t="shared" si="32"/>
        <v>0</v>
      </c>
      <c r="DY10" s="403">
        <f t="shared" si="32"/>
        <v>0</v>
      </c>
      <c r="DZ10" s="403">
        <f t="shared" si="32"/>
        <v>0</v>
      </c>
      <c r="EA10" s="403">
        <f t="shared" si="32"/>
        <v>0</v>
      </c>
      <c r="EB10" s="403">
        <f t="shared" si="32"/>
        <v>0</v>
      </c>
      <c r="EC10" s="403">
        <f t="shared" si="32"/>
        <v>0</v>
      </c>
      <c r="ED10" s="403">
        <f t="shared" si="32"/>
        <v>0</v>
      </c>
      <c r="EE10" s="403">
        <f t="shared" si="32"/>
        <v>0</v>
      </c>
      <c r="EF10" s="403">
        <f t="shared" si="32"/>
        <v>0</v>
      </c>
      <c r="EG10" s="403">
        <f t="shared" si="33"/>
        <v>0</v>
      </c>
      <c r="EH10" s="403">
        <f t="shared" si="33"/>
        <v>0</v>
      </c>
      <c r="EI10" s="403">
        <f t="shared" si="33"/>
        <v>0</v>
      </c>
      <c r="EJ10" s="403">
        <f t="shared" si="33"/>
        <v>0</v>
      </c>
      <c r="EK10" s="403">
        <f t="shared" si="33"/>
        <v>0</v>
      </c>
      <c r="EL10" s="403">
        <f t="shared" si="33"/>
        <v>0</v>
      </c>
      <c r="EM10" s="403">
        <f t="shared" si="33"/>
        <v>0</v>
      </c>
      <c r="EN10" s="403">
        <f t="shared" si="33"/>
        <v>0</v>
      </c>
      <c r="EO10" s="403">
        <f t="shared" si="33"/>
        <v>0</v>
      </c>
      <c r="EP10" s="403">
        <f t="shared" si="34"/>
        <v>0</v>
      </c>
      <c r="EQ10" s="403">
        <f t="shared" si="34"/>
        <v>0</v>
      </c>
      <c r="ER10" s="403">
        <f t="shared" si="34"/>
        <v>0</v>
      </c>
      <c r="ES10" s="403">
        <f t="shared" si="34"/>
        <v>0</v>
      </c>
      <c r="ET10" s="403">
        <f t="shared" si="34"/>
        <v>0</v>
      </c>
      <c r="EU10" s="403">
        <f t="shared" si="34"/>
        <v>0</v>
      </c>
      <c r="EV10" s="403">
        <f t="shared" si="34"/>
        <v>0</v>
      </c>
      <c r="EW10" s="403">
        <f t="shared" si="34"/>
        <v>0</v>
      </c>
      <c r="EX10" s="403">
        <f t="shared" si="34"/>
        <v>0</v>
      </c>
      <c r="EY10" s="403">
        <f t="shared" si="34"/>
        <v>0</v>
      </c>
      <c r="EZ10" s="403">
        <f t="shared" si="34"/>
        <v>0</v>
      </c>
      <c r="FA10" s="403">
        <f t="shared" si="35"/>
        <v>0</v>
      </c>
      <c r="FB10" s="403">
        <f t="shared" si="35"/>
        <v>0</v>
      </c>
      <c r="FC10" s="403">
        <f t="shared" si="35"/>
        <v>0</v>
      </c>
      <c r="FD10" s="403">
        <f t="shared" si="35"/>
        <v>0</v>
      </c>
      <c r="FE10" s="403">
        <f t="shared" si="35"/>
        <v>0</v>
      </c>
      <c r="FF10" s="403">
        <f t="shared" si="35"/>
        <v>0</v>
      </c>
      <c r="FG10" s="403">
        <f t="shared" si="35"/>
        <v>0</v>
      </c>
      <c r="FH10" s="403">
        <f t="shared" si="35"/>
        <v>0</v>
      </c>
      <c r="FI10" s="403">
        <f t="shared" si="35"/>
        <v>0</v>
      </c>
      <c r="FJ10" s="403">
        <f t="shared" si="35"/>
        <v>0</v>
      </c>
      <c r="FK10" s="403">
        <f t="shared" si="36"/>
        <v>0</v>
      </c>
      <c r="FL10" s="403">
        <f t="shared" si="36"/>
        <v>0</v>
      </c>
      <c r="FM10" s="403">
        <f t="shared" si="36"/>
        <v>0</v>
      </c>
      <c r="FN10" s="403">
        <f t="shared" si="36"/>
        <v>0</v>
      </c>
      <c r="FO10" s="403">
        <f t="shared" si="36"/>
        <v>0</v>
      </c>
      <c r="FP10" s="403">
        <f t="shared" si="36"/>
        <v>0</v>
      </c>
      <c r="FQ10" s="403">
        <f t="shared" si="36"/>
        <v>0</v>
      </c>
      <c r="FR10" s="403">
        <f t="shared" si="36"/>
        <v>0</v>
      </c>
      <c r="FS10" s="403">
        <f t="shared" si="36"/>
        <v>0</v>
      </c>
      <c r="FT10" s="403">
        <f t="shared" si="36"/>
        <v>0</v>
      </c>
      <c r="FU10" s="403">
        <f t="shared" si="37"/>
        <v>0</v>
      </c>
      <c r="FV10" s="403">
        <f t="shared" si="37"/>
        <v>0</v>
      </c>
      <c r="FW10" s="403">
        <f t="shared" si="37"/>
        <v>0</v>
      </c>
      <c r="FX10" s="403">
        <f t="shared" si="37"/>
        <v>0</v>
      </c>
      <c r="FY10" s="403">
        <f t="shared" si="37"/>
        <v>0</v>
      </c>
      <c r="FZ10" s="403">
        <f t="shared" si="37"/>
        <v>0</v>
      </c>
      <c r="GA10" s="403">
        <f t="shared" si="37"/>
        <v>0</v>
      </c>
      <c r="GB10" s="403">
        <f t="shared" si="37"/>
        <v>0</v>
      </c>
      <c r="GC10" s="403">
        <f t="shared" si="37"/>
        <v>0</v>
      </c>
      <c r="GD10" s="403">
        <f t="shared" si="37"/>
        <v>0</v>
      </c>
      <c r="GE10" s="403">
        <f t="shared" si="37"/>
        <v>0</v>
      </c>
      <c r="GF10" s="403">
        <f t="shared" si="37"/>
        <v>0</v>
      </c>
      <c r="GG10" s="403">
        <f t="shared" si="37"/>
        <v>0</v>
      </c>
      <c r="GH10" s="403">
        <f t="shared" si="37"/>
        <v>0</v>
      </c>
      <c r="GI10" s="403">
        <f t="shared" si="38"/>
        <v>0</v>
      </c>
      <c r="GJ10" s="403">
        <f t="shared" si="38"/>
        <v>0</v>
      </c>
      <c r="GK10" s="403">
        <f t="shared" si="38"/>
        <v>0</v>
      </c>
      <c r="GL10" s="403">
        <f t="shared" si="38"/>
        <v>0</v>
      </c>
      <c r="GM10" s="403">
        <f t="shared" si="38"/>
        <v>0</v>
      </c>
      <c r="GN10" s="403">
        <f t="shared" si="38"/>
        <v>0</v>
      </c>
      <c r="GO10" s="403">
        <f t="shared" si="38"/>
        <v>0</v>
      </c>
      <c r="GP10" s="403">
        <f t="shared" si="38"/>
        <v>0</v>
      </c>
      <c r="GQ10" s="403">
        <f t="shared" si="38"/>
        <v>0</v>
      </c>
      <c r="GR10" s="403">
        <f t="shared" si="39"/>
        <v>0</v>
      </c>
      <c r="GS10" s="403">
        <f t="shared" si="39"/>
        <v>0</v>
      </c>
      <c r="GT10" s="403">
        <f t="shared" si="39"/>
        <v>0</v>
      </c>
      <c r="GU10" s="403">
        <f t="shared" si="39"/>
        <v>0</v>
      </c>
      <c r="GV10" s="403">
        <f t="shared" si="39"/>
        <v>0</v>
      </c>
      <c r="GW10" s="403">
        <f t="shared" si="39"/>
        <v>0</v>
      </c>
      <c r="GX10" s="403">
        <f t="shared" si="39"/>
        <v>0</v>
      </c>
      <c r="GY10" s="403">
        <f t="shared" si="39"/>
        <v>0</v>
      </c>
      <c r="GZ10" s="403">
        <f t="shared" si="39"/>
        <v>0</v>
      </c>
      <c r="HA10" s="403">
        <f t="shared" si="39"/>
        <v>0</v>
      </c>
      <c r="HB10" s="403">
        <f t="shared" si="39"/>
        <v>0</v>
      </c>
      <c r="HC10" s="309"/>
      <c r="HD10" s="309"/>
      <c r="HE10" s="309"/>
      <c r="HF10" s="309"/>
      <c r="HG10" s="221" t="str">
        <f t="shared" si="40"/>
        <v/>
      </c>
      <c r="HH10" s="221" t="str">
        <f t="shared" si="41"/>
        <v/>
      </c>
      <c r="HI10" s="309"/>
      <c r="HJ10" s="309"/>
      <c r="HK10" s="309"/>
      <c r="HL10" s="309"/>
      <c r="HM10" s="309"/>
      <c r="HN10" s="309"/>
      <c r="HO10" s="309"/>
      <c r="HP10" s="309"/>
      <c r="HQ10" s="309"/>
      <c r="HR10" s="309"/>
      <c r="HS10" s="309"/>
      <c r="HT10" s="309"/>
      <c r="HU10" s="309"/>
      <c r="HV10" s="309"/>
      <c r="HW10" s="309"/>
      <c r="HX10" s="309"/>
      <c r="HY10" s="309"/>
      <c r="HZ10" s="309"/>
      <c r="IA10" s="309"/>
      <c r="IB10" s="309"/>
      <c r="IC10" s="309"/>
      <c r="ID10" s="309"/>
      <c r="IE10" s="309"/>
      <c r="IF10" s="309"/>
      <c r="IG10" s="309"/>
      <c r="IH10" s="309"/>
      <c r="II10" s="309"/>
      <c r="IJ10" s="309"/>
    </row>
    <row r="11" spans="1:244" s="299" customFormat="1" ht="12" customHeight="1">
      <c r="A11" s="216"/>
      <c r="B11" s="217"/>
      <c r="C11" s="223"/>
      <c r="D11" s="219"/>
      <c r="E11" s="220" t="str">
        <f t="shared" si="6"/>
        <v/>
      </c>
      <c r="F11" s="221" t="str">
        <f t="shared" si="7"/>
        <v/>
      </c>
      <c r="G11" s="219"/>
      <c r="H11" s="220" t="str">
        <f t="shared" si="8"/>
        <v/>
      </c>
      <c r="I11" s="221" t="str">
        <f t="shared" si="9"/>
        <v/>
      </c>
      <c r="J11" s="222"/>
      <c r="K11" s="252">
        <f t="shared" si="10"/>
        <v>0</v>
      </c>
      <c r="L11" s="238">
        <f t="shared" si="11"/>
        <v>0</v>
      </c>
      <c r="M11" s="238">
        <f t="shared" si="12"/>
        <v>0</v>
      </c>
      <c r="N11" s="316">
        <f t="shared" si="13"/>
        <v>0</v>
      </c>
      <c r="O11" s="316">
        <f t="shared" si="14"/>
        <v>0</v>
      </c>
      <c r="P11" s="316">
        <f t="shared" si="15"/>
        <v>0</v>
      </c>
      <c r="Q11" s="316">
        <f t="shared" si="16"/>
        <v>0</v>
      </c>
      <c r="R11" s="371">
        <f t="shared" si="17"/>
        <v>0</v>
      </c>
      <c r="S11" s="316">
        <f t="shared" si="18"/>
        <v>0</v>
      </c>
      <c r="T11" s="316">
        <f t="shared" si="19"/>
        <v>0</v>
      </c>
      <c r="U11" s="316">
        <f t="shared" si="20"/>
        <v>0</v>
      </c>
      <c r="V11" s="317">
        <f t="shared" si="42"/>
        <v>0</v>
      </c>
      <c r="W11" s="318">
        <f t="shared" si="43"/>
        <v>0</v>
      </c>
      <c r="X11" s="318">
        <f t="shared" si="44"/>
        <v>0</v>
      </c>
      <c r="Y11" s="318">
        <f t="shared" si="45"/>
        <v>0</v>
      </c>
      <c r="Z11" s="318">
        <f t="shared" si="46"/>
        <v>0</v>
      </c>
      <c r="AA11" s="318">
        <f>IF(dkontonr&gt;1499,IF(dkontonr&lt;1560,$N11,0))+IF(kkontonr&gt;1499,IF(kkontonr&lt;1560,$O11,0))+IF(dkontonr&gt;(Kontoplan!AF$3-1),IF(dkontonr&lt;(Kontoplan!AF$3+1000),$N11,0))+IF(kkontonr&gt;(Kontoplan!AF$3-1),IF(kkontonr&lt;(Kontoplan!AF$3+1000),$O11,0),0)</f>
        <v>0</v>
      </c>
      <c r="AB11" s="318">
        <f t="shared" si="47"/>
        <v>0</v>
      </c>
      <c r="AC11" s="318">
        <f t="shared" si="48"/>
        <v>0</v>
      </c>
      <c r="AD11" s="318">
        <f t="shared" si="49"/>
        <v>0</v>
      </c>
      <c r="AE11" s="318">
        <f t="shared" si="50"/>
        <v>0</v>
      </c>
      <c r="AF11" s="318">
        <f t="shared" si="51"/>
        <v>0</v>
      </c>
      <c r="AG11" s="318">
        <f>IF(dkontonr&gt;2399,IF(dkontonr&lt;2500,$N11,0))+IF(kkontonr&gt;2399,IF(kkontonr&lt;2500,$O11,0))+IF(dkontonr&gt;(Kontoplan!$AF$4-1),IF(dkontonr&lt;(Kontoplan!$AF$4+1000),$N11,0))+IF(kkontonr&gt;(Kontoplan!$AF$4-1),IF(kkontonr&lt;(Kontoplan!$AF$4+1000),$O11,0))</f>
        <v>0</v>
      </c>
      <c r="AH11" s="318">
        <f t="shared" si="52"/>
        <v>0</v>
      </c>
      <c r="AI11" s="318">
        <f t="shared" si="53"/>
        <v>0</v>
      </c>
      <c r="AJ11" s="318">
        <f t="shared" si="21"/>
        <v>0</v>
      </c>
      <c r="AK11" s="318">
        <f t="shared" si="54"/>
        <v>0</v>
      </c>
      <c r="AL11" s="318">
        <f t="shared" si="55"/>
        <v>0</v>
      </c>
      <c r="AM11" s="317">
        <f t="shared" si="56"/>
        <v>0</v>
      </c>
      <c r="AN11" s="318">
        <f t="shared" si="57"/>
        <v>0</v>
      </c>
      <c r="AO11" s="319">
        <f t="shared" si="58"/>
        <v>0</v>
      </c>
      <c r="AP11" s="318">
        <f t="shared" si="59"/>
        <v>0</v>
      </c>
      <c r="AQ11" s="318">
        <f t="shared" si="60"/>
        <v>0</v>
      </c>
      <c r="AR11" s="318">
        <f t="shared" si="61"/>
        <v>0</v>
      </c>
      <c r="AS11" s="318">
        <f t="shared" si="62"/>
        <v>0</v>
      </c>
      <c r="AT11" s="318">
        <f t="shared" si="63"/>
        <v>0</v>
      </c>
      <c r="AU11" s="318">
        <f t="shared" si="64"/>
        <v>0</v>
      </c>
      <c r="AV11" s="318">
        <f t="shared" si="65"/>
        <v>0</v>
      </c>
      <c r="AW11" s="318">
        <f t="shared" si="66"/>
        <v>0</v>
      </c>
      <c r="AX11" s="318">
        <f t="shared" si="67"/>
        <v>0</v>
      </c>
      <c r="AY11" s="318">
        <f t="shared" si="68"/>
        <v>0</v>
      </c>
      <c r="AZ11" s="318">
        <f t="shared" si="69"/>
        <v>0</v>
      </c>
      <c r="BA11" s="318">
        <f t="shared" si="70"/>
        <v>0</v>
      </c>
      <c r="BB11" s="319">
        <f t="shared" si="71"/>
        <v>0</v>
      </c>
      <c r="BC11" s="319">
        <f t="shared" si="72"/>
        <v>0</v>
      </c>
      <c r="BD11" s="317">
        <f t="shared" si="73"/>
        <v>0</v>
      </c>
      <c r="BE11" s="318">
        <f t="shared" si="74"/>
        <v>0</v>
      </c>
      <c r="BF11" s="318">
        <f t="shared" si="75"/>
        <v>0</v>
      </c>
      <c r="BG11" s="318">
        <f t="shared" si="76"/>
        <v>0</v>
      </c>
      <c r="BH11" s="317">
        <f t="shared" si="77"/>
        <v>0</v>
      </c>
      <c r="BI11" s="319">
        <f t="shared" si="77"/>
        <v>0</v>
      </c>
      <c r="BJ11" s="319">
        <f t="shared" si="77"/>
        <v>0</v>
      </c>
      <c r="BK11" s="319">
        <f t="shared" si="77"/>
        <v>0</v>
      </c>
      <c r="BL11" s="319">
        <f t="shared" si="77"/>
        <v>0</v>
      </c>
      <c r="BM11" s="319">
        <f t="shared" si="77"/>
        <v>0</v>
      </c>
      <c r="BN11" s="319">
        <f t="shared" si="77"/>
        <v>0</v>
      </c>
      <c r="BO11" s="319">
        <f t="shared" si="77"/>
        <v>0</v>
      </c>
      <c r="BP11" s="319">
        <f t="shared" si="77"/>
        <v>0</v>
      </c>
      <c r="BQ11" s="319">
        <f t="shared" si="77"/>
        <v>0</v>
      </c>
      <c r="BR11" s="319">
        <f t="shared" si="77"/>
        <v>0</v>
      </c>
      <c r="BS11" s="319">
        <f t="shared" si="77"/>
        <v>0</v>
      </c>
      <c r="BT11" s="319">
        <f t="shared" si="77"/>
        <v>0</v>
      </c>
      <c r="BU11" s="319">
        <f t="shared" si="77"/>
        <v>0</v>
      </c>
      <c r="BV11" s="319">
        <f t="shared" si="77"/>
        <v>0</v>
      </c>
      <c r="BW11" s="319">
        <f t="shared" si="77"/>
        <v>0</v>
      </c>
      <c r="BX11" s="319">
        <f t="shared" si="78"/>
        <v>0</v>
      </c>
      <c r="BY11" s="319">
        <f t="shared" si="78"/>
        <v>0</v>
      </c>
      <c r="BZ11" s="319">
        <f t="shared" si="78"/>
        <v>0</v>
      </c>
      <c r="CA11" s="319">
        <f t="shared" si="78"/>
        <v>0</v>
      </c>
      <c r="CB11" s="317">
        <f t="shared" si="79"/>
        <v>0</v>
      </c>
      <c r="CC11" s="319">
        <f t="shared" si="80"/>
        <v>0</v>
      </c>
      <c r="CD11" s="319">
        <f t="shared" si="81"/>
        <v>0</v>
      </c>
      <c r="CE11" s="319">
        <f t="shared" si="82"/>
        <v>0</v>
      </c>
      <c r="CF11" s="333">
        <f t="shared" si="23"/>
        <v>0</v>
      </c>
      <c r="CG11" s="309">
        <f t="shared" si="24"/>
        <v>0</v>
      </c>
      <c r="CH11" s="309">
        <f t="shared" si="25"/>
        <v>0</v>
      </c>
      <c r="CI11" s="309">
        <f t="shared" si="26"/>
        <v>0</v>
      </c>
      <c r="CJ11" s="309">
        <f t="shared" si="27"/>
        <v>0</v>
      </c>
      <c r="CK11" s="379">
        <f t="shared" si="28"/>
        <v>0</v>
      </c>
      <c r="CL11" s="403">
        <f t="shared" si="29"/>
        <v>0</v>
      </c>
      <c r="CM11" s="403">
        <f t="shared" si="29"/>
        <v>0</v>
      </c>
      <c r="CN11" s="403">
        <f t="shared" si="29"/>
        <v>0</v>
      </c>
      <c r="CO11" s="403">
        <f t="shared" si="29"/>
        <v>0</v>
      </c>
      <c r="CP11" s="403">
        <f t="shared" si="29"/>
        <v>0</v>
      </c>
      <c r="CQ11" s="403">
        <f t="shared" si="29"/>
        <v>0</v>
      </c>
      <c r="CR11" s="403">
        <f t="shared" si="29"/>
        <v>0</v>
      </c>
      <c r="CS11" s="403">
        <f t="shared" si="29"/>
        <v>0</v>
      </c>
      <c r="CT11" s="403">
        <f t="shared" si="29"/>
        <v>0</v>
      </c>
      <c r="CU11" s="403">
        <f t="shared" si="29"/>
        <v>0</v>
      </c>
      <c r="CV11" s="403">
        <f t="shared" si="29"/>
        <v>0</v>
      </c>
      <c r="CW11" s="403">
        <f t="shared" si="29"/>
        <v>0</v>
      </c>
      <c r="CX11" s="403">
        <f t="shared" si="30"/>
        <v>0</v>
      </c>
      <c r="CY11" s="403">
        <f t="shared" si="30"/>
        <v>0</v>
      </c>
      <c r="CZ11" s="403">
        <f t="shared" si="30"/>
        <v>0</v>
      </c>
      <c r="DA11" s="403">
        <f t="shared" si="30"/>
        <v>0</v>
      </c>
      <c r="DB11" s="403">
        <f t="shared" si="30"/>
        <v>0</v>
      </c>
      <c r="DC11" s="403">
        <f t="shared" si="30"/>
        <v>0</v>
      </c>
      <c r="DD11" s="403">
        <f t="shared" si="30"/>
        <v>0</v>
      </c>
      <c r="DE11" s="403">
        <f t="shared" si="30"/>
        <v>0</v>
      </c>
      <c r="DF11" s="403">
        <f t="shared" si="30"/>
        <v>0</v>
      </c>
      <c r="DG11" s="403">
        <f t="shared" si="30"/>
        <v>0</v>
      </c>
      <c r="DH11" s="403">
        <f t="shared" si="30"/>
        <v>0</v>
      </c>
      <c r="DI11" s="403">
        <f t="shared" si="30"/>
        <v>0</v>
      </c>
      <c r="DJ11" s="403">
        <f t="shared" si="30"/>
        <v>0</v>
      </c>
      <c r="DK11" s="403">
        <f t="shared" si="30"/>
        <v>0</v>
      </c>
      <c r="DL11" s="403">
        <f t="shared" si="30"/>
        <v>0</v>
      </c>
      <c r="DM11" s="403">
        <f t="shared" si="31"/>
        <v>0</v>
      </c>
      <c r="DN11" s="403">
        <f t="shared" si="31"/>
        <v>0</v>
      </c>
      <c r="DO11" s="403">
        <f t="shared" si="31"/>
        <v>0</v>
      </c>
      <c r="DP11" s="403">
        <f t="shared" si="31"/>
        <v>0</v>
      </c>
      <c r="DQ11" s="403">
        <f t="shared" si="31"/>
        <v>0</v>
      </c>
      <c r="DR11" s="403">
        <f t="shared" si="31"/>
        <v>0</v>
      </c>
      <c r="DS11" s="403">
        <f t="shared" si="31"/>
        <v>0</v>
      </c>
      <c r="DT11" s="403">
        <f t="shared" si="31"/>
        <v>0</v>
      </c>
      <c r="DU11" s="403">
        <f t="shared" si="31"/>
        <v>0</v>
      </c>
      <c r="DV11" s="403">
        <f t="shared" si="83"/>
        <v>0</v>
      </c>
      <c r="DW11" s="403">
        <f t="shared" si="84"/>
        <v>0</v>
      </c>
      <c r="DX11" s="403">
        <f t="shared" si="32"/>
        <v>0</v>
      </c>
      <c r="DY11" s="403">
        <f t="shared" si="32"/>
        <v>0</v>
      </c>
      <c r="DZ11" s="403">
        <f t="shared" si="32"/>
        <v>0</v>
      </c>
      <c r="EA11" s="403">
        <f t="shared" si="32"/>
        <v>0</v>
      </c>
      <c r="EB11" s="403">
        <f t="shared" si="32"/>
        <v>0</v>
      </c>
      <c r="EC11" s="403">
        <f t="shared" si="32"/>
        <v>0</v>
      </c>
      <c r="ED11" s="403">
        <f t="shared" si="32"/>
        <v>0</v>
      </c>
      <c r="EE11" s="403">
        <f t="shared" si="32"/>
        <v>0</v>
      </c>
      <c r="EF11" s="403">
        <f t="shared" si="32"/>
        <v>0</v>
      </c>
      <c r="EG11" s="403">
        <f t="shared" si="33"/>
        <v>0</v>
      </c>
      <c r="EH11" s="403">
        <f t="shared" si="33"/>
        <v>0</v>
      </c>
      <c r="EI11" s="403">
        <f t="shared" si="33"/>
        <v>0</v>
      </c>
      <c r="EJ11" s="403">
        <f t="shared" si="33"/>
        <v>0</v>
      </c>
      <c r="EK11" s="403">
        <f t="shared" si="33"/>
        <v>0</v>
      </c>
      <c r="EL11" s="403">
        <f t="shared" si="33"/>
        <v>0</v>
      </c>
      <c r="EM11" s="403">
        <f t="shared" si="33"/>
        <v>0</v>
      </c>
      <c r="EN11" s="403">
        <f t="shared" si="33"/>
        <v>0</v>
      </c>
      <c r="EO11" s="403">
        <f t="shared" si="33"/>
        <v>0</v>
      </c>
      <c r="EP11" s="403">
        <f t="shared" si="34"/>
        <v>0</v>
      </c>
      <c r="EQ11" s="403">
        <f t="shared" si="34"/>
        <v>0</v>
      </c>
      <c r="ER11" s="403">
        <f t="shared" si="34"/>
        <v>0</v>
      </c>
      <c r="ES11" s="403">
        <f t="shared" si="34"/>
        <v>0</v>
      </c>
      <c r="ET11" s="403">
        <f t="shared" si="34"/>
        <v>0</v>
      </c>
      <c r="EU11" s="403">
        <f t="shared" si="34"/>
        <v>0</v>
      </c>
      <c r="EV11" s="403">
        <f t="shared" si="34"/>
        <v>0</v>
      </c>
      <c r="EW11" s="403">
        <f t="shared" si="34"/>
        <v>0</v>
      </c>
      <c r="EX11" s="403">
        <f t="shared" si="34"/>
        <v>0</v>
      </c>
      <c r="EY11" s="403">
        <f t="shared" si="34"/>
        <v>0</v>
      </c>
      <c r="EZ11" s="403">
        <f t="shared" si="34"/>
        <v>0</v>
      </c>
      <c r="FA11" s="403">
        <f t="shared" si="35"/>
        <v>0</v>
      </c>
      <c r="FB11" s="403">
        <f t="shared" si="35"/>
        <v>0</v>
      </c>
      <c r="FC11" s="403">
        <f t="shared" si="35"/>
        <v>0</v>
      </c>
      <c r="FD11" s="403">
        <f t="shared" si="35"/>
        <v>0</v>
      </c>
      <c r="FE11" s="403">
        <f t="shared" si="35"/>
        <v>0</v>
      </c>
      <c r="FF11" s="403">
        <f t="shared" si="35"/>
        <v>0</v>
      </c>
      <c r="FG11" s="403">
        <f t="shared" si="35"/>
        <v>0</v>
      </c>
      <c r="FH11" s="403">
        <f t="shared" si="35"/>
        <v>0</v>
      </c>
      <c r="FI11" s="403">
        <f t="shared" si="35"/>
        <v>0</v>
      </c>
      <c r="FJ11" s="403">
        <f t="shared" si="35"/>
        <v>0</v>
      </c>
      <c r="FK11" s="403">
        <f t="shared" si="36"/>
        <v>0</v>
      </c>
      <c r="FL11" s="403">
        <f t="shared" si="36"/>
        <v>0</v>
      </c>
      <c r="FM11" s="403">
        <f t="shared" si="36"/>
        <v>0</v>
      </c>
      <c r="FN11" s="403">
        <f t="shared" si="36"/>
        <v>0</v>
      </c>
      <c r="FO11" s="403">
        <f t="shared" si="36"/>
        <v>0</v>
      </c>
      <c r="FP11" s="403">
        <f t="shared" si="36"/>
        <v>0</v>
      </c>
      <c r="FQ11" s="403">
        <f t="shared" si="36"/>
        <v>0</v>
      </c>
      <c r="FR11" s="403">
        <f t="shared" si="36"/>
        <v>0</v>
      </c>
      <c r="FS11" s="403">
        <f t="shared" si="36"/>
        <v>0</v>
      </c>
      <c r="FT11" s="403">
        <f t="shared" si="36"/>
        <v>0</v>
      </c>
      <c r="FU11" s="403">
        <f t="shared" si="37"/>
        <v>0</v>
      </c>
      <c r="FV11" s="403">
        <f t="shared" si="37"/>
        <v>0</v>
      </c>
      <c r="FW11" s="403">
        <f t="shared" si="37"/>
        <v>0</v>
      </c>
      <c r="FX11" s="403">
        <f t="shared" si="37"/>
        <v>0</v>
      </c>
      <c r="FY11" s="403">
        <f t="shared" si="37"/>
        <v>0</v>
      </c>
      <c r="FZ11" s="403">
        <f t="shared" si="37"/>
        <v>0</v>
      </c>
      <c r="GA11" s="403">
        <f t="shared" si="37"/>
        <v>0</v>
      </c>
      <c r="GB11" s="403">
        <f t="shared" si="37"/>
        <v>0</v>
      </c>
      <c r="GC11" s="403">
        <f t="shared" si="37"/>
        <v>0</v>
      </c>
      <c r="GD11" s="403">
        <f t="shared" si="37"/>
        <v>0</v>
      </c>
      <c r="GE11" s="403">
        <f t="shared" si="37"/>
        <v>0</v>
      </c>
      <c r="GF11" s="403">
        <f t="shared" si="37"/>
        <v>0</v>
      </c>
      <c r="GG11" s="403">
        <f t="shared" si="37"/>
        <v>0</v>
      </c>
      <c r="GH11" s="403">
        <f t="shared" si="37"/>
        <v>0</v>
      </c>
      <c r="GI11" s="403">
        <f t="shared" si="38"/>
        <v>0</v>
      </c>
      <c r="GJ11" s="403">
        <f t="shared" si="38"/>
        <v>0</v>
      </c>
      <c r="GK11" s="403">
        <f t="shared" si="38"/>
        <v>0</v>
      </c>
      <c r="GL11" s="403">
        <f t="shared" si="38"/>
        <v>0</v>
      </c>
      <c r="GM11" s="403">
        <f t="shared" si="38"/>
        <v>0</v>
      </c>
      <c r="GN11" s="403">
        <f t="shared" si="38"/>
        <v>0</v>
      </c>
      <c r="GO11" s="403">
        <f t="shared" si="38"/>
        <v>0</v>
      </c>
      <c r="GP11" s="403">
        <f t="shared" si="38"/>
        <v>0</v>
      </c>
      <c r="GQ11" s="403">
        <f t="shared" si="38"/>
        <v>0</v>
      </c>
      <c r="GR11" s="403">
        <f t="shared" si="39"/>
        <v>0</v>
      </c>
      <c r="GS11" s="403">
        <f t="shared" si="39"/>
        <v>0</v>
      </c>
      <c r="GT11" s="403">
        <f t="shared" si="39"/>
        <v>0</v>
      </c>
      <c r="GU11" s="403">
        <f t="shared" si="39"/>
        <v>0</v>
      </c>
      <c r="GV11" s="403">
        <f t="shared" si="39"/>
        <v>0</v>
      </c>
      <c r="GW11" s="403">
        <f t="shared" si="39"/>
        <v>0</v>
      </c>
      <c r="GX11" s="403">
        <f t="shared" si="39"/>
        <v>0</v>
      </c>
      <c r="GY11" s="403">
        <f t="shared" si="39"/>
        <v>0</v>
      </c>
      <c r="GZ11" s="403">
        <f t="shared" si="39"/>
        <v>0</v>
      </c>
      <c r="HA11" s="403">
        <f t="shared" si="39"/>
        <v>0</v>
      </c>
      <c r="HB11" s="403">
        <f t="shared" si="39"/>
        <v>0</v>
      </c>
      <c r="HC11" s="309"/>
      <c r="HD11" s="309"/>
      <c r="HE11" s="309"/>
      <c r="HF11" s="309"/>
      <c r="HG11" s="221" t="str">
        <f t="shared" si="40"/>
        <v/>
      </c>
      <c r="HH11" s="221" t="str">
        <f t="shared" si="41"/>
        <v/>
      </c>
      <c r="HI11" s="309"/>
      <c r="HJ11" s="309"/>
      <c r="HK11" s="309"/>
      <c r="HL11" s="309"/>
      <c r="HM11" s="309"/>
      <c r="HN11" s="309"/>
      <c r="HO11" s="309"/>
      <c r="HP11" s="309"/>
      <c r="HQ11" s="309"/>
      <c r="HR11" s="309"/>
      <c r="HS11" s="309"/>
      <c r="HT11" s="309"/>
      <c r="HU11" s="309"/>
      <c r="HV11" s="309"/>
      <c r="HW11" s="309"/>
      <c r="HX11" s="309"/>
      <c r="HY11" s="309"/>
      <c r="HZ11" s="309"/>
      <c r="IA11" s="309"/>
      <c r="IB11" s="309"/>
      <c r="IC11" s="309"/>
      <c r="ID11" s="309"/>
      <c r="IE11" s="309"/>
      <c r="IF11" s="309"/>
      <c r="IG11" s="309"/>
      <c r="IH11" s="309"/>
      <c r="II11" s="309"/>
      <c r="IJ11" s="309"/>
    </row>
    <row r="12" spans="1:244" s="299" customFormat="1" ht="12" customHeight="1">
      <c r="A12" s="216"/>
      <c r="B12" s="217"/>
      <c r="C12" s="223"/>
      <c r="D12" s="219"/>
      <c r="E12" s="220" t="str">
        <f t="shared" si="6"/>
        <v/>
      </c>
      <c r="F12" s="221" t="str">
        <f t="shared" si="7"/>
        <v/>
      </c>
      <c r="G12" s="219"/>
      <c r="H12" s="220" t="str">
        <f t="shared" si="8"/>
        <v/>
      </c>
      <c r="I12" s="221" t="str">
        <f t="shared" si="9"/>
        <v/>
      </c>
      <c r="J12" s="222"/>
      <c r="K12" s="252">
        <f t="shared" si="10"/>
        <v>0</v>
      </c>
      <c r="L12" s="238">
        <f t="shared" si="11"/>
        <v>0</v>
      </c>
      <c r="M12" s="238">
        <f t="shared" si="12"/>
        <v>0</v>
      </c>
      <c r="N12" s="316">
        <f t="shared" si="13"/>
        <v>0</v>
      </c>
      <c r="O12" s="316">
        <f t="shared" si="14"/>
        <v>0</v>
      </c>
      <c r="P12" s="316">
        <f t="shared" si="15"/>
        <v>0</v>
      </c>
      <c r="Q12" s="316">
        <f t="shared" si="16"/>
        <v>0</v>
      </c>
      <c r="R12" s="371">
        <f t="shared" si="17"/>
        <v>0</v>
      </c>
      <c r="S12" s="316">
        <f t="shared" si="18"/>
        <v>0</v>
      </c>
      <c r="T12" s="316">
        <f t="shared" si="19"/>
        <v>0</v>
      </c>
      <c r="U12" s="316">
        <f t="shared" si="20"/>
        <v>0</v>
      </c>
      <c r="V12" s="317">
        <f t="shared" si="42"/>
        <v>0</v>
      </c>
      <c r="W12" s="318">
        <f t="shared" si="43"/>
        <v>0</v>
      </c>
      <c r="X12" s="318">
        <f t="shared" si="44"/>
        <v>0</v>
      </c>
      <c r="Y12" s="318">
        <f t="shared" si="45"/>
        <v>0</v>
      </c>
      <c r="Z12" s="318">
        <f t="shared" si="46"/>
        <v>0</v>
      </c>
      <c r="AA12" s="318">
        <f>IF(dkontonr&gt;1499,IF(dkontonr&lt;1560,$N12,0))+IF(kkontonr&gt;1499,IF(kkontonr&lt;1560,$O12,0))+IF(dkontonr&gt;(Kontoplan!AF$3-1),IF(dkontonr&lt;(Kontoplan!AF$3+1000),$N12,0))+IF(kkontonr&gt;(Kontoplan!AF$3-1),IF(kkontonr&lt;(Kontoplan!AF$3+1000),$O12,0),0)</f>
        <v>0</v>
      </c>
      <c r="AB12" s="318">
        <f t="shared" si="47"/>
        <v>0</v>
      </c>
      <c r="AC12" s="318">
        <f t="shared" si="48"/>
        <v>0</v>
      </c>
      <c r="AD12" s="318">
        <f t="shared" si="49"/>
        <v>0</v>
      </c>
      <c r="AE12" s="318">
        <f t="shared" si="50"/>
        <v>0</v>
      </c>
      <c r="AF12" s="318">
        <f t="shared" si="51"/>
        <v>0</v>
      </c>
      <c r="AG12" s="318">
        <f>IF(dkontonr&gt;2399,IF(dkontonr&lt;2500,$N12,0))+IF(kkontonr&gt;2399,IF(kkontonr&lt;2500,$O12,0))+IF(dkontonr&gt;(Kontoplan!$AF$4-1),IF(dkontonr&lt;(Kontoplan!$AF$4+1000),$N12,0))+IF(kkontonr&gt;(Kontoplan!$AF$4-1),IF(kkontonr&lt;(Kontoplan!$AF$4+1000),$O12,0))</f>
        <v>0</v>
      </c>
      <c r="AH12" s="318">
        <f t="shared" si="52"/>
        <v>0</v>
      </c>
      <c r="AI12" s="318">
        <f t="shared" si="53"/>
        <v>0</v>
      </c>
      <c r="AJ12" s="318">
        <f t="shared" si="21"/>
        <v>0</v>
      </c>
      <c r="AK12" s="318">
        <f t="shared" si="54"/>
        <v>0</v>
      </c>
      <c r="AL12" s="318">
        <f t="shared" si="55"/>
        <v>0</v>
      </c>
      <c r="AM12" s="317">
        <f t="shared" si="56"/>
        <v>0</v>
      </c>
      <c r="AN12" s="318">
        <f t="shared" si="57"/>
        <v>0</v>
      </c>
      <c r="AO12" s="319">
        <f t="shared" si="58"/>
        <v>0</v>
      </c>
      <c r="AP12" s="318">
        <f t="shared" si="59"/>
        <v>0</v>
      </c>
      <c r="AQ12" s="318">
        <f t="shared" si="60"/>
        <v>0</v>
      </c>
      <c r="AR12" s="318">
        <f t="shared" si="61"/>
        <v>0</v>
      </c>
      <c r="AS12" s="318">
        <f t="shared" si="62"/>
        <v>0</v>
      </c>
      <c r="AT12" s="318">
        <f t="shared" si="63"/>
        <v>0</v>
      </c>
      <c r="AU12" s="318">
        <f t="shared" si="64"/>
        <v>0</v>
      </c>
      <c r="AV12" s="318">
        <f t="shared" si="65"/>
        <v>0</v>
      </c>
      <c r="AW12" s="318">
        <f t="shared" si="66"/>
        <v>0</v>
      </c>
      <c r="AX12" s="318">
        <f t="shared" si="67"/>
        <v>0</v>
      </c>
      <c r="AY12" s="318">
        <f t="shared" si="68"/>
        <v>0</v>
      </c>
      <c r="AZ12" s="318">
        <f t="shared" si="69"/>
        <v>0</v>
      </c>
      <c r="BA12" s="318">
        <f t="shared" si="70"/>
        <v>0</v>
      </c>
      <c r="BB12" s="319">
        <f t="shared" si="71"/>
        <v>0</v>
      </c>
      <c r="BC12" s="319">
        <f t="shared" si="72"/>
        <v>0</v>
      </c>
      <c r="BD12" s="317">
        <f t="shared" si="73"/>
        <v>0</v>
      </c>
      <c r="BE12" s="318">
        <f t="shared" si="74"/>
        <v>0</v>
      </c>
      <c r="BF12" s="318">
        <f t="shared" si="75"/>
        <v>0</v>
      </c>
      <c r="BG12" s="318">
        <f t="shared" si="76"/>
        <v>0</v>
      </c>
      <c r="BH12" s="317">
        <f t="shared" si="77"/>
        <v>0</v>
      </c>
      <c r="BI12" s="319">
        <f t="shared" si="77"/>
        <v>0</v>
      </c>
      <c r="BJ12" s="319">
        <f t="shared" si="77"/>
        <v>0</v>
      </c>
      <c r="BK12" s="319">
        <f t="shared" si="77"/>
        <v>0</v>
      </c>
      <c r="BL12" s="319">
        <f t="shared" si="77"/>
        <v>0</v>
      </c>
      <c r="BM12" s="319">
        <f t="shared" si="77"/>
        <v>0</v>
      </c>
      <c r="BN12" s="319">
        <f t="shared" si="77"/>
        <v>0</v>
      </c>
      <c r="BO12" s="319">
        <f t="shared" si="77"/>
        <v>0</v>
      </c>
      <c r="BP12" s="319">
        <f t="shared" si="77"/>
        <v>0</v>
      </c>
      <c r="BQ12" s="319">
        <f t="shared" si="77"/>
        <v>0</v>
      </c>
      <c r="BR12" s="319">
        <f t="shared" si="77"/>
        <v>0</v>
      </c>
      <c r="BS12" s="319">
        <f t="shared" si="77"/>
        <v>0</v>
      </c>
      <c r="BT12" s="319">
        <f t="shared" si="77"/>
        <v>0</v>
      </c>
      <c r="BU12" s="319">
        <f t="shared" si="77"/>
        <v>0</v>
      </c>
      <c r="BV12" s="319">
        <f t="shared" si="77"/>
        <v>0</v>
      </c>
      <c r="BW12" s="319">
        <f t="shared" si="77"/>
        <v>0</v>
      </c>
      <c r="BX12" s="319">
        <f t="shared" si="78"/>
        <v>0</v>
      </c>
      <c r="BY12" s="319">
        <f t="shared" si="78"/>
        <v>0</v>
      </c>
      <c r="BZ12" s="319">
        <f t="shared" si="78"/>
        <v>0</v>
      </c>
      <c r="CA12" s="319">
        <f t="shared" si="78"/>
        <v>0</v>
      </c>
      <c r="CB12" s="317">
        <f t="shared" si="79"/>
        <v>0</v>
      </c>
      <c r="CC12" s="319">
        <f t="shared" si="80"/>
        <v>0</v>
      </c>
      <c r="CD12" s="319">
        <f t="shared" si="81"/>
        <v>0</v>
      </c>
      <c r="CE12" s="319">
        <f t="shared" si="82"/>
        <v>0</v>
      </c>
      <c r="CF12" s="333">
        <f t="shared" si="23"/>
        <v>0</v>
      </c>
      <c r="CG12" s="309">
        <f t="shared" si="24"/>
        <v>0</v>
      </c>
      <c r="CH12" s="309">
        <f t="shared" si="25"/>
        <v>0</v>
      </c>
      <c r="CI12" s="309">
        <f t="shared" si="26"/>
        <v>0</v>
      </c>
      <c r="CJ12" s="309">
        <f t="shared" si="27"/>
        <v>0</v>
      </c>
      <c r="CK12" s="379">
        <f t="shared" si="28"/>
        <v>0</v>
      </c>
      <c r="CL12" s="403">
        <f t="shared" si="29"/>
        <v>0</v>
      </c>
      <c r="CM12" s="403">
        <f t="shared" si="29"/>
        <v>0</v>
      </c>
      <c r="CN12" s="403">
        <f t="shared" si="29"/>
        <v>0</v>
      </c>
      <c r="CO12" s="403">
        <f t="shared" si="29"/>
        <v>0</v>
      </c>
      <c r="CP12" s="403">
        <f t="shared" si="29"/>
        <v>0</v>
      </c>
      <c r="CQ12" s="403">
        <f t="shared" si="29"/>
        <v>0</v>
      </c>
      <c r="CR12" s="403">
        <f t="shared" si="29"/>
        <v>0</v>
      </c>
      <c r="CS12" s="403">
        <f t="shared" si="29"/>
        <v>0</v>
      </c>
      <c r="CT12" s="403">
        <f t="shared" si="29"/>
        <v>0</v>
      </c>
      <c r="CU12" s="403">
        <f t="shared" si="29"/>
        <v>0</v>
      </c>
      <c r="CV12" s="403">
        <f t="shared" si="29"/>
        <v>0</v>
      </c>
      <c r="CW12" s="403">
        <f t="shared" si="29"/>
        <v>0</v>
      </c>
      <c r="CX12" s="403">
        <f t="shared" si="30"/>
        <v>0</v>
      </c>
      <c r="CY12" s="403">
        <f t="shared" si="30"/>
        <v>0</v>
      </c>
      <c r="CZ12" s="403">
        <f t="shared" si="30"/>
        <v>0</v>
      </c>
      <c r="DA12" s="403">
        <f t="shared" si="30"/>
        <v>0</v>
      </c>
      <c r="DB12" s="403">
        <f t="shared" si="30"/>
        <v>0</v>
      </c>
      <c r="DC12" s="403">
        <f t="shared" si="30"/>
        <v>0</v>
      </c>
      <c r="DD12" s="403">
        <f t="shared" si="30"/>
        <v>0</v>
      </c>
      <c r="DE12" s="403">
        <f t="shared" si="30"/>
        <v>0</v>
      </c>
      <c r="DF12" s="403">
        <f t="shared" si="30"/>
        <v>0</v>
      </c>
      <c r="DG12" s="403">
        <f t="shared" si="30"/>
        <v>0</v>
      </c>
      <c r="DH12" s="403">
        <f t="shared" si="30"/>
        <v>0</v>
      </c>
      <c r="DI12" s="403">
        <f t="shared" si="30"/>
        <v>0</v>
      </c>
      <c r="DJ12" s="403">
        <f t="shared" si="30"/>
        <v>0</v>
      </c>
      <c r="DK12" s="403">
        <f t="shared" si="30"/>
        <v>0</v>
      </c>
      <c r="DL12" s="403">
        <f t="shared" si="30"/>
        <v>0</v>
      </c>
      <c r="DM12" s="403">
        <f t="shared" si="31"/>
        <v>0</v>
      </c>
      <c r="DN12" s="403">
        <f t="shared" si="31"/>
        <v>0</v>
      </c>
      <c r="DO12" s="403">
        <f t="shared" si="31"/>
        <v>0</v>
      </c>
      <c r="DP12" s="403">
        <f t="shared" si="31"/>
        <v>0</v>
      </c>
      <c r="DQ12" s="403">
        <f t="shared" si="31"/>
        <v>0</v>
      </c>
      <c r="DR12" s="403">
        <f t="shared" si="31"/>
        <v>0</v>
      </c>
      <c r="DS12" s="403">
        <f t="shared" si="31"/>
        <v>0</v>
      </c>
      <c r="DT12" s="403">
        <f t="shared" si="31"/>
        <v>0</v>
      </c>
      <c r="DU12" s="403">
        <f t="shared" si="31"/>
        <v>0</v>
      </c>
      <c r="DV12" s="403">
        <f t="shared" si="83"/>
        <v>0</v>
      </c>
      <c r="DW12" s="403">
        <f t="shared" si="84"/>
        <v>0</v>
      </c>
      <c r="DX12" s="403">
        <f t="shared" si="32"/>
        <v>0</v>
      </c>
      <c r="DY12" s="403">
        <f t="shared" si="32"/>
        <v>0</v>
      </c>
      <c r="DZ12" s="403">
        <f t="shared" si="32"/>
        <v>0</v>
      </c>
      <c r="EA12" s="403">
        <f t="shared" si="32"/>
        <v>0</v>
      </c>
      <c r="EB12" s="403">
        <f t="shared" si="32"/>
        <v>0</v>
      </c>
      <c r="EC12" s="403">
        <f t="shared" si="32"/>
        <v>0</v>
      </c>
      <c r="ED12" s="403">
        <f t="shared" si="32"/>
        <v>0</v>
      </c>
      <c r="EE12" s="403">
        <f t="shared" si="32"/>
        <v>0</v>
      </c>
      <c r="EF12" s="403">
        <f t="shared" si="32"/>
        <v>0</v>
      </c>
      <c r="EG12" s="403">
        <f t="shared" si="33"/>
        <v>0</v>
      </c>
      <c r="EH12" s="403">
        <f t="shared" si="33"/>
        <v>0</v>
      </c>
      <c r="EI12" s="403">
        <f t="shared" si="33"/>
        <v>0</v>
      </c>
      <c r="EJ12" s="403">
        <f t="shared" si="33"/>
        <v>0</v>
      </c>
      <c r="EK12" s="403">
        <f t="shared" si="33"/>
        <v>0</v>
      </c>
      <c r="EL12" s="403">
        <f t="shared" si="33"/>
        <v>0</v>
      </c>
      <c r="EM12" s="403">
        <f t="shared" si="33"/>
        <v>0</v>
      </c>
      <c r="EN12" s="403">
        <f t="shared" si="33"/>
        <v>0</v>
      </c>
      <c r="EO12" s="403">
        <f t="shared" si="33"/>
        <v>0</v>
      </c>
      <c r="EP12" s="403">
        <f t="shared" si="34"/>
        <v>0</v>
      </c>
      <c r="EQ12" s="403">
        <f t="shared" si="34"/>
        <v>0</v>
      </c>
      <c r="ER12" s="403">
        <f t="shared" si="34"/>
        <v>0</v>
      </c>
      <c r="ES12" s="403">
        <f t="shared" si="34"/>
        <v>0</v>
      </c>
      <c r="ET12" s="403">
        <f t="shared" si="34"/>
        <v>0</v>
      </c>
      <c r="EU12" s="403">
        <f t="shared" si="34"/>
        <v>0</v>
      </c>
      <c r="EV12" s="403">
        <f t="shared" si="34"/>
        <v>0</v>
      </c>
      <c r="EW12" s="403">
        <f t="shared" si="34"/>
        <v>0</v>
      </c>
      <c r="EX12" s="403">
        <f t="shared" si="34"/>
        <v>0</v>
      </c>
      <c r="EY12" s="403">
        <f t="shared" si="34"/>
        <v>0</v>
      </c>
      <c r="EZ12" s="403">
        <f t="shared" si="34"/>
        <v>0</v>
      </c>
      <c r="FA12" s="403">
        <f t="shared" si="35"/>
        <v>0</v>
      </c>
      <c r="FB12" s="403">
        <f t="shared" si="35"/>
        <v>0</v>
      </c>
      <c r="FC12" s="403">
        <f t="shared" si="35"/>
        <v>0</v>
      </c>
      <c r="FD12" s="403">
        <f t="shared" si="35"/>
        <v>0</v>
      </c>
      <c r="FE12" s="403">
        <f t="shared" si="35"/>
        <v>0</v>
      </c>
      <c r="FF12" s="403">
        <f t="shared" si="35"/>
        <v>0</v>
      </c>
      <c r="FG12" s="403">
        <f t="shared" si="35"/>
        <v>0</v>
      </c>
      <c r="FH12" s="403">
        <f t="shared" si="35"/>
        <v>0</v>
      </c>
      <c r="FI12" s="403">
        <f t="shared" si="35"/>
        <v>0</v>
      </c>
      <c r="FJ12" s="403">
        <f t="shared" si="35"/>
        <v>0</v>
      </c>
      <c r="FK12" s="403">
        <f t="shared" si="36"/>
        <v>0</v>
      </c>
      <c r="FL12" s="403">
        <f t="shared" si="36"/>
        <v>0</v>
      </c>
      <c r="FM12" s="403">
        <f t="shared" si="36"/>
        <v>0</v>
      </c>
      <c r="FN12" s="403">
        <f t="shared" si="36"/>
        <v>0</v>
      </c>
      <c r="FO12" s="403">
        <f t="shared" si="36"/>
        <v>0</v>
      </c>
      <c r="FP12" s="403">
        <f t="shared" si="36"/>
        <v>0</v>
      </c>
      <c r="FQ12" s="403">
        <f t="shared" si="36"/>
        <v>0</v>
      </c>
      <c r="FR12" s="403">
        <f t="shared" si="36"/>
        <v>0</v>
      </c>
      <c r="FS12" s="403">
        <f t="shared" si="36"/>
        <v>0</v>
      </c>
      <c r="FT12" s="403">
        <f t="shared" si="36"/>
        <v>0</v>
      </c>
      <c r="FU12" s="403">
        <f t="shared" si="37"/>
        <v>0</v>
      </c>
      <c r="FV12" s="403">
        <f t="shared" si="37"/>
        <v>0</v>
      </c>
      <c r="FW12" s="403">
        <f t="shared" si="37"/>
        <v>0</v>
      </c>
      <c r="FX12" s="403">
        <f t="shared" si="37"/>
        <v>0</v>
      </c>
      <c r="FY12" s="403">
        <f t="shared" si="37"/>
        <v>0</v>
      </c>
      <c r="FZ12" s="403">
        <f t="shared" si="37"/>
        <v>0</v>
      </c>
      <c r="GA12" s="403">
        <f t="shared" si="37"/>
        <v>0</v>
      </c>
      <c r="GB12" s="403">
        <f t="shared" si="37"/>
        <v>0</v>
      </c>
      <c r="GC12" s="403">
        <f t="shared" si="37"/>
        <v>0</v>
      </c>
      <c r="GD12" s="403">
        <f t="shared" si="37"/>
        <v>0</v>
      </c>
      <c r="GE12" s="403">
        <f t="shared" si="37"/>
        <v>0</v>
      </c>
      <c r="GF12" s="403">
        <f t="shared" si="37"/>
        <v>0</v>
      </c>
      <c r="GG12" s="403">
        <f t="shared" si="37"/>
        <v>0</v>
      </c>
      <c r="GH12" s="403">
        <f t="shared" si="37"/>
        <v>0</v>
      </c>
      <c r="GI12" s="403">
        <f t="shared" si="38"/>
        <v>0</v>
      </c>
      <c r="GJ12" s="403">
        <f t="shared" si="38"/>
        <v>0</v>
      </c>
      <c r="GK12" s="403">
        <f t="shared" si="38"/>
        <v>0</v>
      </c>
      <c r="GL12" s="403">
        <f t="shared" si="38"/>
        <v>0</v>
      </c>
      <c r="GM12" s="403">
        <f t="shared" si="38"/>
        <v>0</v>
      </c>
      <c r="GN12" s="403">
        <f t="shared" si="38"/>
        <v>0</v>
      </c>
      <c r="GO12" s="403">
        <f t="shared" si="38"/>
        <v>0</v>
      </c>
      <c r="GP12" s="403">
        <f t="shared" si="38"/>
        <v>0</v>
      </c>
      <c r="GQ12" s="403">
        <f t="shared" si="38"/>
        <v>0</v>
      </c>
      <c r="GR12" s="403">
        <f t="shared" si="39"/>
        <v>0</v>
      </c>
      <c r="GS12" s="403">
        <f t="shared" si="39"/>
        <v>0</v>
      </c>
      <c r="GT12" s="403">
        <f t="shared" si="39"/>
        <v>0</v>
      </c>
      <c r="GU12" s="403">
        <f t="shared" si="39"/>
        <v>0</v>
      </c>
      <c r="GV12" s="403">
        <f t="shared" si="39"/>
        <v>0</v>
      </c>
      <c r="GW12" s="403">
        <f t="shared" si="39"/>
        <v>0</v>
      </c>
      <c r="GX12" s="403">
        <f t="shared" si="39"/>
        <v>0</v>
      </c>
      <c r="GY12" s="403">
        <f t="shared" si="39"/>
        <v>0</v>
      </c>
      <c r="GZ12" s="403">
        <f t="shared" si="39"/>
        <v>0</v>
      </c>
      <c r="HA12" s="403">
        <f t="shared" si="39"/>
        <v>0</v>
      </c>
      <c r="HB12" s="403">
        <f t="shared" si="39"/>
        <v>0</v>
      </c>
      <c r="HC12" s="309"/>
      <c r="HD12" s="309"/>
      <c r="HE12" s="309"/>
      <c r="HF12" s="309"/>
      <c r="HG12" s="221" t="str">
        <f t="shared" si="40"/>
        <v/>
      </c>
      <c r="HH12" s="221" t="str">
        <f t="shared" si="41"/>
        <v/>
      </c>
      <c r="HI12" s="309"/>
      <c r="HJ12" s="309"/>
      <c r="HK12" s="309"/>
      <c r="HL12" s="309"/>
      <c r="HM12" s="309"/>
      <c r="HN12" s="309"/>
      <c r="HO12" s="309"/>
      <c r="HP12" s="309"/>
      <c r="HQ12" s="309"/>
      <c r="HR12" s="309"/>
      <c r="HS12" s="309"/>
      <c r="HT12" s="309"/>
      <c r="HU12" s="309"/>
      <c r="HV12" s="309"/>
      <c r="HW12" s="309"/>
      <c r="HX12" s="309"/>
      <c r="HY12" s="309"/>
      <c r="HZ12" s="309"/>
      <c r="IA12" s="309"/>
      <c r="IB12" s="309"/>
      <c r="IC12" s="309"/>
      <c r="ID12" s="309"/>
      <c r="IE12" s="309"/>
      <c r="IF12" s="309"/>
      <c r="IG12" s="309"/>
      <c r="IH12" s="309"/>
      <c r="II12" s="309"/>
      <c r="IJ12" s="309"/>
    </row>
    <row r="13" spans="1:244" s="299" customFormat="1" ht="12" customHeight="1">
      <c r="A13" s="216"/>
      <c r="B13" s="217"/>
      <c r="C13" s="223"/>
      <c r="D13" s="219"/>
      <c r="E13" s="220" t="str">
        <f t="shared" si="6"/>
        <v/>
      </c>
      <c r="F13" s="221" t="str">
        <f t="shared" si="7"/>
        <v/>
      </c>
      <c r="G13" s="219"/>
      <c r="H13" s="220" t="str">
        <f t="shared" si="8"/>
        <v/>
      </c>
      <c r="I13" s="221" t="str">
        <f t="shared" si="9"/>
        <v/>
      </c>
      <c r="J13" s="222"/>
      <c r="K13" s="252">
        <f t="shared" si="10"/>
        <v>0</v>
      </c>
      <c r="L13" s="238">
        <f t="shared" si="11"/>
        <v>0</v>
      </c>
      <c r="M13" s="238">
        <f t="shared" si="12"/>
        <v>0</v>
      </c>
      <c r="N13" s="316">
        <f t="shared" si="13"/>
        <v>0</v>
      </c>
      <c r="O13" s="316">
        <f t="shared" si="14"/>
        <v>0</v>
      </c>
      <c r="P13" s="316">
        <f t="shared" si="15"/>
        <v>0</v>
      </c>
      <c r="Q13" s="316">
        <f t="shared" si="16"/>
        <v>0</v>
      </c>
      <c r="R13" s="371">
        <f t="shared" si="17"/>
        <v>0</v>
      </c>
      <c r="S13" s="316">
        <f t="shared" si="18"/>
        <v>0</v>
      </c>
      <c r="T13" s="316">
        <f t="shared" si="19"/>
        <v>0</v>
      </c>
      <c r="U13" s="316">
        <f t="shared" si="20"/>
        <v>0</v>
      </c>
      <c r="V13" s="317">
        <f t="shared" si="42"/>
        <v>0</v>
      </c>
      <c r="W13" s="318">
        <f t="shared" si="43"/>
        <v>0</v>
      </c>
      <c r="X13" s="318">
        <f t="shared" si="44"/>
        <v>0</v>
      </c>
      <c r="Y13" s="318">
        <f t="shared" si="45"/>
        <v>0</v>
      </c>
      <c r="Z13" s="318">
        <f t="shared" si="46"/>
        <v>0</v>
      </c>
      <c r="AA13" s="318">
        <f>IF(dkontonr&gt;1499,IF(dkontonr&lt;1560,$N13,0))+IF(kkontonr&gt;1499,IF(kkontonr&lt;1560,$O13,0))+IF(dkontonr&gt;(Kontoplan!AF$3-1),IF(dkontonr&lt;(Kontoplan!AF$3+1000),$N13,0))+IF(kkontonr&gt;(Kontoplan!AF$3-1),IF(kkontonr&lt;(Kontoplan!AF$3+1000),$O13,0),0)</f>
        <v>0</v>
      </c>
      <c r="AB13" s="318">
        <f t="shared" si="47"/>
        <v>0</v>
      </c>
      <c r="AC13" s="318">
        <f t="shared" si="48"/>
        <v>0</v>
      </c>
      <c r="AD13" s="318">
        <f t="shared" si="49"/>
        <v>0</v>
      </c>
      <c r="AE13" s="318">
        <f t="shared" si="50"/>
        <v>0</v>
      </c>
      <c r="AF13" s="318">
        <f t="shared" si="51"/>
        <v>0</v>
      </c>
      <c r="AG13" s="318">
        <f>IF(dkontonr&gt;2399,IF(dkontonr&lt;2500,$N13,0))+IF(kkontonr&gt;2399,IF(kkontonr&lt;2500,$O13,0))+IF(dkontonr&gt;(Kontoplan!$AF$4-1),IF(dkontonr&lt;(Kontoplan!$AF$4+1000),$N13,0))+IF(kkontonr&gt;(Kontoplan!$AF$4-1),IF(kkontonr&lt;(Kontoplan!$AF$4+1000),$O13,0))</f>
        <v>0</v>
      </c>
      <c r="AH13" s="318">
        <f t="shared" si="52"/>
        <v>0</v>
      </c>
      <c r="AI13" s="318">
        <f t="shared" si="53"/>
        <v>0</v>
      </c>
      <c r="AJ13" s="318">
        <f t="shared" si="21"/>
        <v>0</v>
      </c>
      <c r="AK13" s="318">
        <f t="shared" si="54"/>
        <v>0</v>
      </c>
      <c r="AL13" s="318">
        <f t="shared" si="55"/>
        <v>0</v>
      </c>
      <c r="AM13" s="317">
        <f t="shared" si="56"/>
        <v>0</v>
      </c>
      <c r="AN13" s="318">
        <f t="shared" si="57"/>
        <v>0</v>
      </c>
      <c r="AO13" s="319">
        <f t="shared" si="58"/>
        <v>0</v>
      </c>
      <c r="AP13" s="318">
        <f t="shared" si="59"/>
        <v>0</v>
      </c>
      <c r="AQ13" s="318">
        <f t="shared" si="60"/>
        <v>0</v>
      </c>
      <c r="AR13" s="318">
        <f t="shared" si="61"/>
        <v>0</v>
      </c>
      <c r="AS13" s="318">
        <f t="shared" si="62"/>
        <v>0</v>
      </c>
      <c r="AT13" s="318">
        <f t="shared" si="63"/>
        <v>0</v>
      </c>
      <c r="AU13" s="318">
        <f t="shared" si="64"/>
        <v>0</v>
      </c>
      <c r="AV13" s="318">
        <f t="shared" si="65"/>
        <v>0</v>
      </c>
      <c r="AW13" s="318">
        <f t="shared" si="66"/>
        <v>0</v>
      </c>
      <c r="AX13" s="318">
        <f t="shared" si="67"/>
        <v>0</v>
      </c>
      <c r="AY13" s="318">
        <f t="shared" si="68"/>
        <v>0</v>
      </c>
      <c r="AZ13" s="318">
        <f t="shared" si="69"/>
        <v>0</v>
      </c>
      <c r="BA13" s="318">
        <f t="shared" si="70"/>
        <v>0</v>
      </c>
      <c r="BB13" s="319">
        <f t="shared" si="71"/>
        <v>0</v>
      </c>
      <c r="BC13" s="319">
        <f t="shared" si="72"/>
        <v>0</v>
      </c>
      <c r="BD13" s="317">
        <f t="shared" si="73"/>
        <v>0</v>
      </c>
      <c r="BE13" s="318">
        <f t="shared" si="74"/>
        <v>0</v>
      </c>
      <c r="BF13" s="318">
        <f t="shared" si="75"/>
        <v>0</v>
      </c>
      <c r="BG13" s="318">
        <f t="shared" si="76"/>
        <v>0</v>
      </c>
      <c r="BH13" s="317">
        <f t="shared" si="77"/>
        <v>0</v>
      </c>
      <c r="BI13" s="319">
        <f t="shared" si="77"/>
        <v>0</v>
      </c>
      <c r="BJ13" s="319">
        <f t="shared" si="77"/>
        <v>0</v>
      </c>
      <c r="BK13" s="319">
        <f t="shared" si="77"/>
        <v>0</v>
      </c>
      <c r="BL13" s="319">
        <f t="shared" si="77"/>
        <v>0</v>
      </c>
      <c r="BM13" s="319">
        <f t="shared" si="77"/>
        <v>0</v>
      </c>
      <c r="BN13" s="319">
        <f t="shared" si="77"/>
        <v>0</v>
      </c>
      <c r="BO13" s="319">
        <f t="shared" si="77"/>
        <v>0</v>
      </c>
      <c r="BP13" s="319">
        <f t="shared" si="77"/>
        <v>0</v>
      </c>
      <c r="BQ13" s="319">
        <f t="shared" si="77"/>
        <v>0</v>
      </c>
      <c r="BR13" s="319">
        <f t="shared" si="77"/>
        <v>0</v>
      </c>
      <c r="BS13" s="319">
        <f t="shared" si="77"/>
        <v>0</v>
      </c>
      <c r="BT13" s="319">
        <f t="shared" si="77"/>
        <v>0</v>
      </c>
      <c r="BU13" s="319">
        <f t="shared" si="77"/>
        <v>0</v>
      </c>
      <c r="BV13" s="319">
        <f t="shared" si="77"/>
        <v>0</v>
      </c>
      <c r="BW13" s="319">
        <f t="shared" si="77"/>
        <v>0</v>
      </c>
      <c r="BX13" s="319">
        <f t="shared" si="78"/>
        <v>0</v>
      </c>
      <c r="BY13" s="319">
        <f t="shared" si="78"/>
        <v>0</v>
      </c>
      <c r="BZ13" s="319">
        <f t="shared" si="78"/>
        <v>0</v>
      </c>
      <c r="CA13" s="319">
        <f t="shared" si="78"/>
        <v>0</v>
      </c>
      <c r="CB13" s="317">
        <f t="shared" si="79"/>
        <v>0</v>
      </c>
      <c r="CC13" s="319">
        <f t="shared" si="80"/>
        <v>0</v>
      </c>
      <c r="CD13" s="319">
        <f t="shared" si="81"/>
        <v>0</v>
      </c>
      <c r="CE13" s="319">
        <f t="shared" si="82"/>
        <v>0</v>
      </c>
      <c r="CF13" s="333">
        <f t="shared" ref="CF13:CF78" si="85">IF(dmvakode=2,L13,IF(kmvakode=2,L13,0))</f>
        <v>0</v>
      </c>
      <c r="CG13" s="309">
        <f t="shared" ref="CG13:CG78" si="86">IF(dmvakode=5,L13,IF(kmvakode=5,L13,0))</f>
        <v>0</v>
      </c>
      <c r="CH13" s="309">
        <f t="shared" ref="CH13:CH78" si="87">IF(dmvakode=8,L13,IF(kmvakode=8,L13,0))</f>
        <v>0</v>
      </c>
      <c r="CI13" s="309">
        <f t="shared" ref="CI13:CI78" si="88">IF(dmvakode=1,M13,IF(kmvakode=1,M13,0))</f>
        <v>0</v>
      </c>
      <c r="CJ13" s="309">
        <f t="shared" ref="CJ13:CJ78" si="89">IF(dmvakode=4,M13,IF(kmvakode=4,M13,0))</f>
        <v>0</v>
      </c>
      <c r="CK13" s="379">
        <f t="shared" ref="CK13:CK78" si="90">IF(dmvakode=7,M13,IF(kmvakode=7,M13,0))</f>
        <v>0</v>
      </c>
      <c r="CL13" s="403">
        <f t="shared" si="29"/>
        <v>0</v>
      </c>
      <c r="CM13" s="403">
        <f t="shared" si="29"/>
        <v>0</v>
      </c>
      <c r="CN13" s="403">
        <f t="shared" si="29"/>
        <v>0</v>
      </c>
      <c r="CO13" s="403">
        <f t="shared" si="29"/>
        <v>0</v>
      </c>
      <c r="CP13" s="403">
        <f t="shared" si="29"/>
        <v>0</v>
      </c>
      <c r="CQ13" s="403">
        <f t="shared" si="29"/>
        <v>0</v>
      </c>
      <c r="CR13" s="403">
        <f t="shared" si="29"/>
        <v>0</v>
      </c>
      <c r="CS13" s="403">
        <f t="shared" si="29"/>
        <v>0</v>
      </c>
      <c r="CT13" s="403">
        <f t="shared" si="29"/>
        <v>0</v>
      </c>
      <c r="CU13" s="403">
        <f t="shared" si="29"/>
        <v>0</v>
      </c>
      <c r="CV13" s="403">
        <f t="shared" si="29"/>
        <v>0</v>
      </c>
      <c r="CW13" s="403">
        <f t="shared" si="29"/>
        <v>0</v>
      </c>
      <c r="CX13" s="403">
        <f t="shared" si="30"/>
        <v>0</v>
      </c>
      <c r="CY13" s="403">
        <f t="shared" si="30"/>
        <v>0</v>
      </c>
      <c r="CZ13" s="403">
        <f t="shared" si="30"/>
        <v>0</v>
      </c>
      <c r="DA13" s="403">
        <f t="shared" si="30"/>
        <v>0</v>
      </c>
      <c r="DB13" s="403">
        <f t="shared" si="30"/>
        <v>0</v>
      </c>
      <c r="DC13" s="403">
        <f t="shared" si="30"/>
        <v>0</v>
      </c>
      <c r="DD13" s="403">
        <f t="shared" si="30"/>
        <v>0</v>
      </c>
      <c r="DE13" s="403">
        <f t="shared" si="30"/>
        <v>0</v>
      </c>
      <c r="DF13" s="403">
        <f t="shared" si="30"/>
        <v>0</v>
      </c>
      <c r="DG13" s="403">
        <f t="shared" si="30"/>
        <v>0</v>
      </c>
      <c r="DH13" s="403">
        <f t="shared" si="30"/>
        <v>0</v>
      </c>
      <c r="DI13" s="403">
        <f t="shared" si="30"/>
        <v>0</v>
      </c>
      <c r="DJ13" s="403">
        <f t="shared" si="30"/>
        <v>0</v>
      </c>
      <c r="DK13" s="403">
        <f t="shared" si="30"/>
        <v>0</v>
      </c>
      <c r="DL13" s="403">
        <f t="shared" si="30"/>
        <v>0</v>
      </c>
      <c r="DM13" s="403">
        <f t="shared" si="31"/>
        <v>0</v>
      </c>
      <c r="DN13" s="403">
        <f t="shared" si="31"/>
        <v>0</v>
      </c>
      <c r="DO13" s="403">
        <f t="shared" si="31"/>
        <v>0</v>
      </c>
      <c r="DP13" s="403">
        <f t="shared" si="31"/>
        <v>0</v>
      </c>
      <c r="DQ13" s="403">
        <f t="shared" si="31"/>
        <v>0</v>
      </c>
      <c r="DR13" s="403">
        <f t="shared" si="31"/>
        <v>0</v>
      </c>
      <c r="DS13" s="403">
        <f t="shared" si="31"/>
        <v>0</v>
      </c>
      <c r="DT13" s="403">
        <f t="shared" si="31"/>
        <v>0</v>
      </c>
      <c r="DU13" s="403">
        <f t="shared" si="31"/>
        <v>0</v>
      </c>
      <c r="DV13" s="403">
        <f t="shared" si="83"/>
        <v>0</v>
      </c>
      <c r="DW13" s="403">
        <f t="shared" si="84"/>
        <v>0</v>
      </c>
      <c r="DX13" s="403">
        <f t="shared" si="32"/>
        <v>0</v>
      </c>
      <c r="DY13" s="403">
        <f t="shared" si="32"/>
        <v>0</v>
      </c>
      <c r="DZ13" s="403">
        <f t="shared" si="32"/>
        <v>0</v>
      </c>
      <c r="EA13" s="403">
        <f t="shared" si="32"/>
        <v>0</v>
      </c>
      <c r="EB13" s="403">
        <f t="shared" si="32"/>
        <v>0</v>
      </c>
      <c r="EC13" s="403">
        <f t="shared" si="32"/>
        <v>0</v>
      </c>
      <c r="ED13" s="403">
        <f t="shared" si="32"/>
        <v>0</v>
      </c>
      <c r="EE13" s="403">
        <f t="shared" si="32"/>
        <v>0</v>
      </c>
      <c r="EF13" s="403">
        <f t="shared" si="32"/>
        <v>0</v>
      </c>
      <c r="EG13" s="403">
        <f t="shared" si="33"/>
        <v>0</v>
      </c>
      <c r="EH13" s="403">
        <f t="shared" si="33"/>
        <v>0</v>
      </c>
      <c r="EI13" s="403">
        <f t="shared" si="33"/>
        <v>0</v>
      </c>
      <c r="EJ13" s="403">
        <f t="shared" si="33"/>
        <v>0</v>
      </c>
      <c r="EK13" s="403">
        <f t="shared" si="33"/>
        <v>0</v>
      </c>
      <c r="EL13" s="403">
        <f t="shared" si="33"/>
        <v>0</v>
      </c>
      <c r="EM13" s="403">
        <f t="shared" si="33"/>
        <v>0</v>
      </c>
      <c r="EN13" s="403">
        <f t="shared" si="33"/>
        <v>0</v>
      </c>
      <c r="EO13" s="403">
        <f t="shared" si="33"/>
        <v>0</v>
      </c>
      <c r="EP13" s="403">
        <f t="shared" si="34"/>
        <v>0</v>
      </c>
      <c r="EQ13" s="403">
        <f t="shared" si="34"/>
        <v>0</v>
      </c>
      <c r="ER13" s="403">
        <f t="shared" si="34"/>
        <v>0</v>
      </c>
      <c r="ES13" s="403">
        <f t="shared" si="34"/>
        <v>0</v>
      </c>
      <c r="ET13" s="403">
        <f t="shared" si="34"/>
        <v>0</v>
      </c>
      <c r="EU13" s="403">
        <f t="shared" si="34"/>
        <v>0</v>
      </c>
      <c r="EV13" s="403">
        <f t="shared" si="34"/>
        <v>0</v>
      </c>
      <c r="EW13" s="403">
        <f t="shared" si="34"/>
        <v>0</v>
      </c>
      <c r="EX13" s="403">
        <f t="shared" si="34"/>
        <v>0</v>
      </c>
      <c r="EY13" s="403">
        <f t="shared" si="34"/>
        <v>0</v>
      </c>
      <c r="EZ13" s="403">
        <f t="shared" si="34"/>
        <v>0</v>
      </c>
      <c r="FA13" s="403">
        <f t="shared" si="35"/>
        <v>0</v>
      </c>
      <c r="FB13" s="403">
        <f t="shared" si="35"/>
        <v>0</v>
      </c>
      <c r="FC13" s="403">
        <f t="shared" si="35"/>
        <v>0</v>
      </c>
      <c r="FD13" s="403">
        <f t="shared" si="35"/>
        <v>0</v>
      </c>
      <c r="FE13" s="403">
        <f t="shared" si="35"/>
        <v>0</v>
      </c>
      <c r="FF13" s="403">
        <f t="shared" si="35"/>
        <v>0</v>
      </c>
      <c r="FG13" s="403">
        <f t="shared" si="35"/>
        <v>0</v>
      </c>
      <c r="FH13" s="403">
        <f t="shared" si="35"/>
        <v>0</v>
      </c>
      <c r="FI13" s="403">
        <f t="shared" si="35"/>
        <v>0</v>
      </c>
      <c r="FJ13" s="403">
        <f t="shared" si="35"/>
        <v>0</v>
      </c>
      <c r="FK13" s="403">
        <f t="shared" si="36"/>
        <v>0</v>
      </c>
      <c r="FL13" s="403">
        <f t="shared" si="36"/>
        <v>0</v>
      </c>
      <c r="FM13" s="403">
        <f t="shared" si="36"/>
        <v>0</v>
      </c>
      <c r="FN13" s="403">
        <f t="shared" si="36"/>
        <v>0</v>
      </c>
      <c r="FO13" s="403">
        <f t="shared" si="36"/>
        <v>0</v>
      </c>
      <c r="FP13" s="403">
        <f t="shared" si="36"/>
        <v>0</v>
      </c>
      <c r="FQ13" s="403">
        <f t="shared" si="36"/>
        <v>0</v>
      </c>
      <c r="FR13" s="403">
        <f t="shared" si="36"/>
        <v>0</v>
      </c>
      <c r="FS13" s="403">
        <f t="shared" si="36"/>
        <v>0</v>
      </c>
      <c r="FT13" s="403">
        <f t="shared" si="36"/>
        <v>0</v>
      </c>
      <c r="FU13" s="403">
        <f t="shared" si="37"/>
        <v>0</v>
      </c>
      <c r="FV13" s="403">
        <f t="shared" si="37"/>
        <v>0</v>
      </c>
      <c r="FW13" s="403">
        <f t="shared" si="37"/>
        <v>0</v>
      </c>
      <c r="FX13" s="403">
        <f t="shared" si="37"/>
        <v>0</v>
      </c>
      <c r="FY13" s="403">
        <f t="shared" si="37"/>
        <v>0</v>
      </c>
      <c r="FZ13" s="403">
        <f t="shared" si="37"/>
        <v>0</v>
      </c>
      <c r="GA13" s="403">
        <f t="shared" si="37"/>
        <v>0</v>
      </c>
      <c r="GB13" s="403">
        <f t="shared" si="37"/>
        <v>0</v>
      </c>
      <c r="GC13" s="403">
        <f t="shared" si="37"/>
        <v>0</v>
      </c>
      <c r="GD13" s="403">
        <f t="shared" si="37"/>
        <v>0</v>
      </c>
      <c r="GE13" s="403">
        <f t="shared" si="37"/>
        <v>0</v>
      </c>
      <c r="GF13" s="403">
        <f t="shared" si="37"/>
        <v>0</v>
      </c>
      <c r="GG13" s="403">
        <f t="shared" si="37"/>
        <v>0</v>
      </c>
      <c r="GH13" s="403">
        <f t="shared" si="37"/>
        <v>0</v>
      </c>
      <c r="GI13" s="403">
        <f t="shared" si="38"/>
        <v>0</v>
      </c>
      <c r="GJ13" s="403">
        <f t="shared" si="38"/>
        <v>0</v>
      </c>
      <c r="GK13" s="403">
        <f t="shared" si="38"/>
        <v>0</v>
      </c>
      <c r="GL13" s="403">
        <f t="shared" si="38"/>
        <v>0</v>
      </c>
      <c r="GM13" s="403">
        <f t="shared" si="38"/>
        <v>0</v>
      </c>
      <c r="GN13" s="403">
        <f t="shared" si="38"/>
        <v>0</v>
      </c>
      <c r="GO13" s="403">
        <f t="shared" si="38"/>
        <v>0</v>
      </c>
      <c r="GP13" s="403">
        <f t="shared" si="38"/>
        <v>0</v>
      </c>
      <c r="GQ13" s="403">
        <f t="shared" si="38"/>
        <v>0</v>
      </c>
      <c r="GR13" s="403">
        <f t="shared" si="39"/>
        <v>0</v>
      </c>
      <c r="GS13" s="403">
        <f t="shared" si="39"/>
        <v>0</v>
      </c>
      <c r="GT13" s="403">
        <f t="shared" si="39"/>
        <v>0</v>
      </c>
      <c r="GU13" s="403">
        <f t="shared" si="39"/>
        <v>0</v>
      </c>
      <c r="GV13" s="403">
        <f t="shared" si="39"/>
        <v>0</v>
      </c>
      <c r="GW13" s="403">
        <f t="shared" si="39"/>
        <v>0</v>
      </c>
      <c r="GX13" s="403">
        <f t="shared" si="39"/>
        <v>0</v>
      </c>
      <c r="GY13" s="403">
        <f t="shared" si="39"/>
        <v>0</v>
      </c>
      <c r="GZ13" s="403">
        <f t="shared" si="39"/>
        <v>0</v>
      </c>
      <c r="HA13" s="403">
        <f t="shared" si="39"/>
        <v>0</v>
      </c>
      <c r="HB13" s="403">
        <f t="shared" si="39"/>
        <v>0</v>
      </c>
      <c r="HC13" s="309"/>
      <c r="HD13" s="309"/>
      <c r="HE13" s="309"/>
      <c r="HF13" s="309"/>
      <c r="HG13" s="221" t="str">
        <f t="shared" si="40"/>
        <v/>
      </c>
      <c r="HH13" s="221" t="str">
        <f t="shared" si="41"/>
        <v/>
      </c>
      <c r="HI13" s="309"/>
      <c r="HJ13" s="309"/>
      <c r="HK13" s="309"/>
      <c r="HL13" s="309"/>
      <c r="HM13" s="309"/>
      <c r="HN13" s="309"/>
      <c r="HO13" s="309"/>
      <c r="HP13" s="309"/>
      <c r="HQ13" s="309"/>
      <c r="HR13" s="309"/>
      <c r="HS13" s="309"/>
      <c r="HT13" s="309"/>
      <c r="HU13" s="309"/>
      <c r="HV13" s="309"/>
      <c r="HW13" s="309"/>
      <c r="HX13" s="309"/>
      <c r="HY13" s="309"/>
      <c r="HZ13" s="309"/>
      <c r="IA13" s="309"/>
      <c r="IB13" s="309"/>
      <c r="IC13" s="309"/>
      <c r="ID13" s="309"/>
      <c r="IE13" s="309"/>
      <c r="IF13" s="309"/>
      <c r="IG13" s="309"/>
      <c r="IH13" s="309"/>
      <c r="II13" s="309"/>
      <c r="IJ13" s="309"/>
    </row>
    <row r="14" spans="1:244" s="299" customFormat="1" ht="12" customHeight="1">
      <c r="A14" s="216"/>
      <c r="B14" s="217"/>
      <c r="C14" s="223"/>
      <c r="D14" s="219"/>
      <c r="E14" s="220" t="str">
        <f t="shared" si="6"/>
        <v/>
      </c>
      <c r="F14" s="221" t="str">
        <f t="shared" si="7"/>
        <v/>
      </c>
      <c r="G14" s="219"/>
      <c r="H14" s="220" t="str">
        <f t="shared" si="8"/>
        <v/>
      </c>
      <c r="I14" s="221" t="str">
        <f t="shared" si="9"/>
        <v/>
      </c>
      <c r="J14" s="222"/>
      <c r="K14" s="252">
        <f t="shared" si="10"/>
        <v>0</v>
      </c>
      <c r="L14" s="238">
        <f t="shared" si="11"/>
        <v>0</v>
      </c>
      <c r="M14" s="238">
        <f t="shared" si="12"/>
        <v>0</v>
      </c>
      <c r="N14" s="316">
        <f t="shared" si="13"/>
        <v>0</v>
      </c>
      <c r="O14" s="316">
        <f t="shared" si="14"/>
        <v>0</v>
      </c>
      <c r="P14" s="316">
        <f t="shared" si="15"/>
        <v>0</v>
      </c>
      <c r="Q14" s="316">
        <f t="shared" si="16"/>
        <v>0</v>
      </c>
      <c r="R14" s="371">
        <f t="shared" si="17"/>
        <v>0</v>
      </c>
      <c r="S14" s="316">
        <f t="shared" si="18"/>
        <v>0</v>
      </c>
      <c r="T14" s="316">
        <f t="shared" si="19"/>
        <v>0</v>
      </c>
      <c r="U14" s="316">
        <f t="shared" si="20"/>
        <v>0</v>
      </c>
      <c r="V14" s="317">
        <f t="shared" si="42"/>
        <v>0</v>
      </c>
      <c r="W14" s="318">
        <f t="shared" si="43"/>
        <v>0</v>
      </c>
      <c r="X14" s="318">
        <f t="shared" si="44"/>
        <v>0</v>
      </c>
      <c r="Y14" s="318">
        <f t="shared" si="45"/>
        <v>0</v>
      </c>
      <c r="Z14" s="318">
        <f t="shared" si="46"/>
        <v>0</v>
      </c>
      <c r="AA14" s="318">
        <f>IF(dkontonr&gt;1499,IF(dkontonr&lt;1560,$N14,0))+IF(kkontonr&gt;1499,IF(kkontonr&lt;1560,$O14,0))+IF(dkontonr&gt;(Kontoplan!AF$3-1),IF(dkontonr&lt;(Kontoplan!AF$3+1000),$N14,0))+IF(kkontonr&gt;(Kontoplan!AF$3-1),IF(kkontonr&lt;(Kontoplan!AF$3+1000),$O14,0),0)</f>
        <v>0</v>
      </c>
      <c r="AB14" s="318">
        <f t="shared" si="47"/>
        <v>0</v>
      </c>
      <c r="AC14" s="318">
        <f t="shared" si="48"/>
        <v>0</v>
      </c>
      <c r="AD14" s="318">
        <f t="shared" si="49"/>
        <v>0</v>
      </c>
      <c r="AE14" s="318">
        <f t="shared" si="50"/>
        <v>0</v>
      </c>
      <c r="AF14" s="318">
        <f t="shared" si="51"/>
        <v>0</v>
      </c>
      <c r="AG14" s="318">
        <f>IF(dkontonr&gt;2399,IF(dkontonr&lt;2500,$N14,0))+IF(kkontonr&gt;2399,IF(kkontonr&lt;2500,$O14,0))+IF(dkontonr&gt;(Kontoplan!$AF$4-1),IF(dkontonr&lt;(Kontoplan!$AF$4+1000),$N14,0))+IF(kkontonr&gt;(Kontoplan!$AF$4-1),IF(kkontonr&lt;(Kontoplan!$AF$4+1000),$O14,0))</f>
        <v>0</v>
      </c>
      <c r="AH14" s="318">
        <f t="shared" si="52"/>
        <v>0</v>
      </c>
      <c r="AI14" s="318">
        <f t="shared" si="53"/>
        <v>0</v>
      </c>
      <c r="AJ14" s="318">
        <f t="shared" si="21"/>
        <v>0</v>
      </c>
      <c r="AK14" s="318">
        <f t="shared" si="54"/>
        <v>0</v>
      </c>
      <c r="AL14" s="318">
        <f t="shared" si="55"/>
        <v>0</v>
      </c>
      <c r="AM14" s="317">
        <f t="shared" si="56"/>
        <v>0</v>
      </c>
      <c r="AN14" s="318">
        <f t="shared" si="57"/>
        <v>0</v>
      </c>
      <c r="AO14" s="319">
        <f t="shared" si="58"/>
        <v>0</v>
      </c>
      <c r="AP14" s="318">
        <f t="shared" si="59"/>
        <v>0</v>
      </c>
      <c r="AQ14" s="318">
        <f t="shared" si="60"/>
        <v>0</v>
      </c>
      <c r="AR14" s="318">
        <f t="shared" si="61"/>
        <v>0</v>
      </c>
      <c r="AS14" s="318">
        <f t="shared" si="62"/>
        <v>0</v>
      </c>
      <c r="AT14" s="318">
        <f t="shared" si="63"/>
        <v>0</v>
      </c>
      <c r="AU14" s="318">
        <f t="shared" si="64"/>
        <v>0</v>
      </c>
      <c r="AV14" s="318">
        <f t="shared" si="65"/>
        <v>0</v>
      </c>
      <c r="AW14" s="318">
        <f t="shared" si="66"/>
        <v>0</v>
      </c>
      <c r="AX14" s="318">
        <f t="shared" si="67"/>
        <v>0</v>
      </c>
      <c r="AY14" s="318">
        <f t="shared" si="68"/>
        <v>0</v>
      </c>
      <c r="AZ14" s="318">
        <f t="shared" si="69"/>
        <v>0</v>
      </c>
      <c r="BA14" s="318">
        <f t="shared" si="70"/>
        <v>0</v>
      </c>
      <c r="BB14" s="319">
        <f t="shared" si="71"/>
        <v>0</v>
      </c>
      <c r="BC14" s="319">
        <f t="shared" si="72"/>
        <v>0</v>
      </c>
      <c r="BD14" s="317">
        <f t="shared" si="73"/>
        <v>0</v>
      </c>
      <c r="BE14" s="318">
        <f t="shared" si="74"/>
        <v>0</v>
      </c>
      <c r="BF14" s="318">
        <f t="shared" si="75"/>
        <v>0</v>
      </c>
      <c r="BG14" s="318">
        <f t="shared" si="76"/>
        <v>0</v>
      </c>
      <c r="BH14" s="317">
        <f t="shared" si="77"/>
        <v>0</v>
      </c>
      <c r="BI14" s="319">
        <f t="shared" si="77"/>
        <v>0</v>
      </c>
      <c r="BJ14" s="319">
        <f t="shared" si="77"/>
        <v>0</v>
      </c>
      <c r="BK14" s="319">
        <f t="shared" si="77"/>
        <v>0</v>
      </c>
      <c r="BL14" s="319">
        <f t="shared" si="77"/>
        <v>0</v>
      </c>
      <c r="BM14" s="319">
        <f t="shared" si="77"/>
        <v>0</v>
      </c>
      <c r="BN14" s="319">
        <f t="shared" si="77"/>
        <v>0</v>
      </c>
      <c r="BO14" s="319">
        <f t="shared" si="77"/>
        <v>0</v>
      </c>
      <c r="BP14" s="319">
        <f t="shared" si="77"/>
        <v>0</v>
      </c>
      <c r="BQ14" s="319">
        <f t="shared" si="77"/>
        <v>0</v>
      </c>
      <c r="BR14" s="319">
        <f t="shared" si="77"/>
        <v>0</v>
      </c>
      <c r="BS14" s="319">
        <f t="shared" si="77"/>
        <v>0</v>
      </c>
      <c r="BT14" s="319">
        <f t="shared" si="77"/>
        <v>0</v>
      </c>
      <c r="BU14" s="319">
        <f t="shared" si="77"/>
        <v>0</v>
      </c>
      <c r="BV14" s="319">
        <f t="shared" si="77"/>
        <v>0</v>
      </c>
      <c r="BW14" s="319">
        <f t="shared" si="77"/>
        <v>0</v>
      </c>
      <c r="BX14" s="319">
        <f t="shared" si="78"/>
        <v>0</v>
      </c>
      <c r="BY14" s="319">
        <f t="shared" si="78"/>
        <v>0</v>
      </c>
      <c r="BZ14" s="319">
        <f t="shared" si="78"/>
        <v>0</v>
      </c>
      <c r="CA14" s="319">
        <f t="shared" si="78"/>
        <v>0</v>
      </c>
      <c r="CB14" s="317">
        <f t="shared" si="79"/>
        <v>0</v>
      </c>
      <c r="CC14" s="319">
        <f t="shared" si="80"/>
        <v>0</v>
      </c>
      <c r="CD14" s="319">
        <f t="shared" si="81"/>
        <v>0</v>
      </c>
      <c r="CE14" s="319">
        <f t="shared" si="82"/>
        <v>0</v>
      </c>
      <c r="CF14" s="333">
        <f t="shared" si="85"/>
        <v>0</v>
      </c>
      <c r="CG14" s="309">
        <f t="shared" si="86"/>
        <v>0</v>
      </c>
      <c r="CH14" s="309">
        <f t="shared" si="87"/>
        <v>0</v>
      </c>
      <c r="CI14" s="309">
        <f t="shared" si="88"/>
        <v>0</v>
      </c>
      <c r="CJ14" s="309">
        <f t="shared" si="89"/>
        <v>0</v>
      </c>
      <c r="CK14" s="379">
        <f t="shared" si="90"/>
        <v>0</v>
      </c>
      <c r="CL14" s="403">
        <f t="shared" si="29"/>
        <v>0</v>
      </c>
      <c r="CM14" s="403">
        <f t="shared" si="29"/>
        <v>0</v>
      </c>
      <c r="CN14" s="403">
        <f t="shared" si="29"/>
        <v>0</v>
      </c>
      <c r="CO14" s="403">
        <f t="shared" si="29"/>
        <v>0</v>
      </c>
      <c r="CP14" s="403">
        <f t="shared" si="29"/>
        <v>0</v>
      </c>
      <c r="CQ14" s="403">
        <f t="shared" si="29"/>
        <v>0</v>
      </c>
      <c r="CR14" s="403">
        <f t="shared" si="29"/>
        <v>0</v>
      </c>
      <c r="CS14" s="403">
        <f t="shared" si="29"/>
        <v>0</v>
      </c>
      <c r="CT14" s="403">
        <f t="shared" si="29"/>
        <v>0</v>
      </c>
      <c r="CU14" s="403">
        <f t="shared" si="29"/>
        <v>0</v>
      </c>
      <c r="CV14" s="403">
        <f t="shared" si="29"/>
        <v>0</v>
      </c>
      <c r="CW14" s="403">
        <f t="shared" si="29"/>
        <v>0</v>
      </c>
      <c r="CX14" s="403">
        <f t="shared" si="30"/>
        <v>0</v>
      </c>
      <c r="CY14" s="403">
        <f t="shared" si="30"/>
        <v>0</v>
      </c>
      <c r="CZ14" s="403">
        <f t="shared" si="30"/>
        <v>0</v>
      </c>
      <c r="DA14" s="403">
        <f t="shared" si="30"/>
        <v>0</v>
      </c>
      <c r="DB14" s="403">
        <f t="shared" si="30"/>
        <v>0</v>
      </c>
      <c r="DC14" s="403">
        <f t="shared" si="30"/>
        <v>0</v>
      </c>
      <c r="DD14" s="403">
        <f t="shared" si="30"/>
        <v>0</v>
      </c>
      <c r="DE14" s="403">
        <f t="shared" si="30"/>
        <v>0</v>
      </c>
      <c r="DF14" s="403">
        <f t="shared" si="30"/>
        <v>0</v>
      </c>
      <c r="DG14" s="403">
        <f t="shared" si="30"/>
        <v>0</v>
      </c>
      <c r="DH14" s="403">
        <f t="shared" si="30"/>
        <v>0</v>
      </c>
      <c r="DI14" s="403">
        <f t="shared" si="30"/>
        <v>0</v>
      </c>
      <c r="DJ14" s="403">
        <f t="shared" si="30"/>
        <v>0</v>
      </c>
      <c r="DK14" s="403">
        <f t="shared" si="30"/>
        <v>0</v>
      </c>
      <c r="DL14" s="403">
        <f t="shared" si="30"/>
        <v>0</v>
      </c>
      <c r="DM14" s="403">
        <f t="shared" si="31"/>
        <v>0</v>
      </c>
      <c r="DN14" s="403">
        <f t="shared" si="31"/>
        <v>0</v>
      </c>
      <c r="DO14" s="403">
        <f t="shared" si="31"/>
        <v>0</v>
      </c>
      <c r="DP14" s="403">
        <f t="shared" si="31"/>
        <v>0</v>
      </c>
      <c r="DQ14" s="403">
        <f t="shared" si="31"/>
        <v>0</v>
      </c>
      <c r="DR14" s="403">
        <f t="shared" si="31"/>
        <v>0</v>
      </c>
      <c r="DS14" s="403">
        <f t="shared" si="31"/>
        <v>0</v>
      </c>
      <c r="DT14" s="403">
        <f t="shared" si="31"/>
        <v>0</v>
      </c>
      <c r="DU14" s="403">
        <f t="shared" si="31"/>
        <v>0</v>
      </c>
      <c r="DV14" s="403">
        <f t="shared" si="83"/>
        <v>0</v>
      </c>
      <c r="DW14" s="403">
        <f t="shared" si="84"/>
        <v>0</v>
      </c>
      <c r="DX14" s="403">
        <f t="shared" si="32"/>
        <v>0</v>
      </c>
      <c r="DY14" s="403">
        <f t="shared" si="32"/>
        <v>0</v>
      </c>
      <c r="DZ14" s="403">
        <f t="shared" si="32"/>
        <v>0</v>
      </c>
      <c r="EA14" s="403">
        <f t="shared" si="32"/>
        <v>0</v>
      </c>
      <c r="EB14" s="403">
        <f t="shared" si="32"/>
        <v>0</v>
      </c>
      <c r="EC14" s="403">
        <f t="shared" si="32"/>
        <v>0</v>
      </c>
      <c r="ED14" s="403">
        <f t="shared" si="32"/>
        <v>0</v>
      </c>
      <c r="EE14" s="403">
        <f t="shared" si="32"/>
        <v>0</v>
      </c>
      <c r="EF14" s="403">
        <f t="shared" si="32"/>
        <v>0</v>
      </c>
      <c r="EG14" s="403">
        <f t="shared" si="33"/>
        <v>0</v>
      </c>
      <c r="EH14" s="403">
        <f t="shared" si="33"/>
        <v>0</v>
      </c>
      <c r="EI14" s="403">
        <f t="shared" si="33"/>
        <v>0</v>
      </c>
      <c r="EJ14" s="403">
        <f t="shared" si="33"/>
        <v>0</v>
      </c>
      <c r="EK14" s="403">
        <f t="shared" si="33"/>
        <v>0</v>
      </c>
      <c r="EL14" s="403">
        <f t="shared" si="33"/>
        <v>0</v>
      </c>
      <c r="EM14" s="403">
        <f t="shared" si="33"/>
        <v>0</v>
      </c>
      <c r="EN14" s="403">
        <f t="shared" si="33"/>
        <v>0</v>
      </c>
      <c r="EO14" s="403">
        <f t="shared" si="33"/>
        <v>0</v>
      </c>
      <c r="EP14" s="403">
        <f t="shared" si="34"/>
        <v>0</v>
      </c>
      <c r="EQ14" s="403">
        <f t="shared" si="34"/>
        <v>0</v>
      </c>
      <c r="ER14" s="403">
        <f t="shared" si="34"/>
        <v>0</v>
      </c>
      <c r="ES14" s="403">
        <f t="shared" si="34"/>
        <v>0</v>
      </c>
      <c r="ET14" s="403">
        <f t="shared" si="34"/>
        <v>0</v>
      </c>
      <c r="EU14" s="403">
        <f t="shared" si="34"/>
        <v>0</v>
      </c>
      <c r="EV14" s="403">
        <f t="shared" si="34"/>
        <v>0</v>
      </c>
      <c r="EW14" s="403">
        <f t="shared" si="34"/>
        <v>0</v>
      </c>
      <c r="EX14" s="403">
        <f t="shared" si="34"/>
        <v>0</v>
      </c>
      <c r="EY14" s="403">
        <f t="shared" si="34"/>
        <v>0</v>
      </c>
      <c r="EZ14" s="403">
        <f t="shared" si="34"/>
        <v>0</v>
      </c>
      <c r="FA14" s="403">
        <f t="shared" si="35"/>
        <v>0</v>
      </c>
      <c r="FB14" s="403">
        <f t="shared" si="35"/>
        <v>0</v>
      </c>
      <c r="FC14" s="403">
        <f t="shared" si="35"/>
        <v>0</v>
      </c>
      <c r="FD14" s="403">
        <f t="shared" si="35"/>
        <v>0</v>
      </c>
      <c r="FE14" s="403">
        <f t="shared" si="35"/>
        <v>0</v>
      </c>
      <c r="FF14" s="403">
        <f t="shared" si="35"/>
        <v>0</v>
      </c>
      <c r="FG14" s="403">
        <f t="shared" si="35"/>
        <v>0</v>
      </c>
      <c r="FH14" s="403">
        <f t="shared" si="35"/>
        <v>0</v>
      </c>
      <c r="FI14" s="403">
        <f t="shared" si="35"/>
        <v>0</v>
      </c>
      <c r="FJ14" s="403">
        <f t="shared" si="35"/>
        <v>0</v>
      </c>
      <c r="FK14" s="403">
        <f t="shared" si="36"/>
        <v>0</v>
      </c>
      <c r="FL14" s="403">
        <f t="shared" si="36"/>
        <v>0</v>
      </c>
      <c r="FM14" s="403">
        <f t="shared" si="36"/>
        <v>0</v>
      </c>
      <c r="FN14" s="403">
        <f t="shared" si="36"/>
        <v>0</v>
      </c>
      <c r="FO14" s="403">
        <f t="shared" si="36"/>
        <v>0</v>
      </c>
      <c r="FP14" s="403">
        <f t="shared" si="36"/>
        <v>0</v>
      </c>
      <c r="FQ14" s="403">
        <f t="shared" si="36"/>
        <v>0</v>
      </c>
      <c r="FR14" s="403">
        <f t="shared" si="36"/>
        <v>0</v>
      </c>
      <c r="FS14" s="403">
        <f t="shared" si="36"/>
        <v>0</v>
      </c>
      <c r="FT14" s="403">
        <f t="shared" si="36"/>
        <v>0</v>
      </c>
      <c r="FU14" s="403">
        <f t="shared" si="37"/>
        <v>0</v>
      </c>
      <c r="FV14" s="403">
        <f t="shared" si="37"/>
        <v>0</v>
      </c>
      <c r="FW14" s="403">
        <f t="shared" si="37"/>
        <v>0</v>
      </c>
      <c r="FX14" s="403">
        <f t="shared" si="37"/>
        <v>0</v>
      </c>
      <c r="FY14" s="403">
        <f t="shared" si="37"/>
        <v>0</v>
      </c>
      <c r="FZ14" s="403">
        <f t="shared" si="37"/>
        <v>0</v>
      </c>
      <c r="GA14" s="403">
        <f t="shared" si="37"/>
        <v>0</v>
      </c>
      <c r="GB14" s="403">
        <f t="shared" si="37"/>
        <v>0</v>
      </c>
      <c r="GC14" s="403">
        <f t="shared" si="37"/>
        <v>0</v>
      </c>
      <c r="GD14" s="403">
        <f t="shared" si="37"/>
        <v>0</v>
      </c>
      <c r="GE14" s="403">
        <f t="shared" si="37"/>
        <v>0</v>
      </c>
      <c r="GF14" s="403">
        <f t="shared" si="37"/>
        <v>0</v>
      </c>
      <c r="GG14" s="403">
        <f t="shared" si="37"/>
        <v>0</v>
      </c>
      <c r="GH14" s="403">
        <f t="shared" si="37"/>
        <v>0</v>
      </c>
      <c r="GI14" s="403">
        <f t="shared" si="38"/>
        <v>0</v>
      </c>
      <c r="GJ14" s="403">
        <f t="shared" si="38"/>
        <v>0</v>
      </c>
      <c r="GK14" s="403">
        <f t="shared" si="38"/>
        <v>0</v>
      </c>
      <c r="GL14" s="403">
        <f t="shared" si="38"/>
        <v>0</v>
      </c>
      <c r="GM14" s="403">
        <f t="shared" si="38"/>
        <v>0</v>
      </c>
      <c r="GN14" s="403">
        <f t="shared" si="38"/>
        <v>0</v>
      </c>
      <c r="GO14" s="403">
        <f t="shared" si="38"/>
        <v>0</v>
      </c>
      <c r="GP14" s="403">
        <f t="shared" si="38"/>
        <v>0</v>
      </c>
      <c r="GQ14" s="403">
        <f t="shared" si="38"/>
        <v>0</v>
      </c>
      <c r="GR14" s="403">
        <f t="shared" si="39"/>
        <v>0</v>
      </c>
      <c r="GS14" s="403">
        <f t="shared" si="39"/>
        <v>0</v>
      </c>
      <c r="GT14" s="403">
        <f t="shared" si="39"/>
        <v>0</v>
      </c>
      <c r="GU14" s="403">
        <f t="shared" si="39"/>
        <v>0</v>
      </c>
      <c r="GV14" s="403">
        <f t="shared" si="39"/>
        <v>0</v>
      </c>
      <c r="GW14" s="403">
        <f t="shared" si="39"/>
        <v>0</v>
      </c>
      <c r="GX14" s="403">
        <f t="shared" si="39"/>
        <v>0</v>
      </c>
      <c r="GY14" s="403">
        <f t="shared" si="39"/>
        <v>0</v>
      </c>
      <c r="GZ14" s="403">
        <f t="shared" si="39"/>
        <v>0</v>
      </c>
      <c r="HA14" s="403">
        <f t="shared" si="39"/>
        <v>0</v>
      </c>
      <c r="HB14" s="403">
        <f t="shared" si="39"/>
        <v>0</v>
      </c>
      <c r="HC14" s="309"/>
      <c r="HD14" s="309"/>
      <c r="HE14" s="309"/>
      <c r="HF14" s="309"/>
      <c r="HG14" s="221" t="str">
        <f t="shared" si="40"/>
        <v/>
      </c>
      <c r="HH14" s="221" t="str">
        <f t="shared" si="41"/>
        <v/>
      </c>
      <c r="HI14" s="309"/>
      <c r="HJ14" s="309"/>
      <c r="HK14" s="309"/>
      <c r="HL14" s="309"/>
      <c r="HM14" s="309"/>
      <c r="HN14" s="309"/>
      <c r="HO14" s="309"/>
      <c r="HP14" s="309"/>
      <c r="HQ14" s="309"/>
      <c r="HR14" s="309"/>
      <c r="HS14" s="309"/>
      <c r="HT14" s="309"/>
      <c r="HU14" s="309"/>
      <c r="HV14" s="309"/>
      <c r="HW14" s="309"/>
      <c r="HX14" s="309"/>
      <c r="HY14" s="309"/>
      <c r="HZ14" s="309"/>
      <c r="IA14" s="309"/>
      <c r="IB14" s="309"/>
      <c r="IC14" s="309"/>
      <c r="ID14" s="309"/>
      <c r="IE14" s="309"/>
      <c r="IF14" s="309"/>
      <c r="IG14" s="309"/>
      <c r="IH14" s="309"/>
      <c r="II14" s="309"/>
      <c r="IJ14" s="309"/>
    </row>
    <row r="15" spans="1:244" s="299" customFormat="1" ht="12" customHeight="1">
      <c r="A15" s="216"/>
      <c r="B15" s="217"/>
      <c r="C15" s="223"/>
      <c r="D15" s="219"/>
      <c r="E15" s="220" t="str">
        <f t="shared" si="6"/>
        <v/>
      </c>
      <c r="F15" s="221" t="str">
        <f t="shared" si="7"/>
        <v/>
      </c>
      <c r="G15" s="219"/>
      <c r="H15" s="220" t="str">
        <f t="shared" si="8"/>
        <v/>
      </c>
      <c r="I15" s="221" t="str">
        <f t="shared" si="9"/>
        <v/>
      </c>
      <c r="J15" s="222"/>
      <c r="K15" s="252">
        <f t="shared" si="10"/>
        <v>0</v>
      </c>
      <c r="L15" s="238">
        <f t="shared" si="11"/>
        <v>0</v>
      </c>
      <c r="M15" s="238">
        <f t="shared" si="12"/>
        <v>0</v>
      </c>
      <c r="N15" s="316">
        <f t="shared" si="13"/>
        <v>0</v>
      </c>
      <c r="O15" s="316">
        <f t="shared" si="14"/>
        <v>0</v>
      </c>
      <c r="P15" s="316">
        <f t="shared" si="15"/>
        <v>0</v>
      </c>
      <c r="Q15" s="316">
        <f t="shared" si="16"/>
        <v>0</v>
      </c>
      <c r="R15" s="371">
        <f t="shared" si="17"/>
        <v>0</v>
      </c>
      <c r="S15" s="316">
        <f t="shared" si="18"/>
        <v>0</v>
      </c>
      <c r="T15" s="316">
        <f t="shared" si="19"/>
        <v>0</v>
      </c>
      <c r="U15" s="316">
        <f t="shared" si="20"/>
        <v>0</v>
      </c>
      <c r="V15" s="317">
        <f t="shared" si="42"/>
        <v>0</v>
      </c>
      <c r="W15" s="318">
        <f t="shared" si="43"/>
        <v>0</v>
      </c>
      <c r="X15" s="318">
        <f t="shared" si="44"/>
        <v>0</v>
      </c>
      <c r="Y15" s="318">
        <f t="shared" si="45"/>
        <v>0</v>
      </c>
      <c r="Z15" s="318">
        <f t="shared" si="46"/>
        <v>0</v>
      </c>
      <c r="AA15" s="318">
        <f>IF(dkontonr&gt;1499,IF(dkontonr&lt;1560,$N15,0))+IF(kkontonr&gt;1499,IF(kkontonr&lt;1560,$O15,0))+IF(dkontonr&gt;(Kontoplan!AF$3-1),IF(dkontonr&lt;(Kontoplan!AF$3+1000),$N15,0))+IF(kkontonr&gt;(Kontoplan!AF$3-1),IF(kkontonr&lt;(Kontoplan!AF$3+1000),$O15,0),0)</f>
        <v>0</v>
      </c>
      <c r="AB15" s="318">
        <f t="shared" si="47"/>
        <v>0</v>
      </c>
      <c r="AC15" s="318">
        <f t="shared" si="48"/>
        <v>0</v>
      </c>
      <c r="AD15" s="318">
        <f t="shared" si="49"/>
        <v>0</v>
      </c>
      <c r="AE15" s="318">
        <f t="shared" si="50"/>
        <v>0</v>
      </c>
      <c r="AF15" s="318">
        <f t="shared" si="51"/>
        <v>0</v>
      </c>
      <c r="AG15" s="318">
        <f>IF(dkontonr&gt;2399,IF(dkontonr&lt;2500,$N15,0))+IF(kkontonr&gt;2399,IF(kkontonr&lt;2500,$O15,0))+IF(dkontonr&gt;(Kontoplan!$AF$4-1),IF(dkontonr&lt;(Kontoplan!$AF$4+1000),$N15,0))+IF(kkontonr&gt;(Kontoplan!$AF$4-1),IF(kkontonr&lt;(Kontoplan!$AF$4+1000),$O15,0))</f>
        <v>0</v>
      </c>
      <c r="AH15" s="318">
        <f t="shared" si="52"/>
        <v>0</v>
      </c>
      <c r="AI15" s="318">
        <f t="shared" si="53"/>
        <v>0</v>
      </c>
      <c r="AJ15" s="318">
        <f t="shared" si="21"/>
        <v>0</v>
      </c>
      <c r="AK15" s="318">
        <f t="shared" si="54"/>
        <v>0</v>
      </c>
      <c r="AL15" s="318">
        <f t="shared" si="55"/>
        <v>0</v>
      </c>
      <c r="AM15" s="317">
        <f t="shared" si="56"/>
        <v>0</v>
      </c>
      <c r="AN15" s="318">
        <f t="shared" si="57"/>
        <v>0</v>
      </c>
      <c r="AO15" s="319">
        <f t="shared" si="58"/>
        <v>0</v>
      </c>
      <c r="AP15" s="318">
        <f t="shared" si="59"/>
        <v>0</v>
      </c>
      <c r="AQ15" s="318">
        <f t="shared" si="60"/>
        <v>0</v>
      </c>
      <c r="AR15" s="318">
        <f t="shared" si="61"/>
        <v>0</v>
      </c>
      <c r="AS15" s="318">
        <f t="shared" si="62"/>
        <v>0</v>
      </c>
      <c r="AT15" s="318">
        <f t="shared" si="63"/>
        <v>0</v>
      </c>
      <c r="AU15" s="318">
        <f t="shared" si="64"/>
        <v>0</v>
      </c>
      <c r="AV15" s="318">
        <f t="shared" si="65"/>
        <v>0</v>
      </c>
      <c r="AW15" s="318">
        <f t="shared" si="66"/>
        <v>0</v>
      </c>
      <c r="AX15" s="318">
        <f t="shared" si="67"/>
        <v>0</v>
      </c>
      <c r="AY15" s="318">
        <f t="shared" si="68"/>
        <v>0</v>
      </c>
      <c r="AZ15" s="318">
        <f t="shared" si="69"/>
        <v>0</v>
      </c>
      <c r="BA15" s="318">
        <f t="shared" si="70"/>
        <v>0</v>
      </c>
      <c r="BB15" s="319">
        <f t="shared" si="71"/>
        <v>0</v>
      </c>
      <c r="BC15" s="319">
        <f t="shared" si="72"/>
        <v>0</v>
      </c>
      <c r="BD15" s="317">
        <f t="shared" si="73"/>
        <v>0</v>
      </c>
      <c r="BE15" s="318">
        <f t="shared" si="74"/>
        <v>0</v>
      </c>
      <c r="BF15" s="318">
        <f t="shared" si="75"/>
        <v>0</v>
      </c>
      <c r="BG15" s="318">
        <f t="shared" si="76"/>
        <v>0</v>
      </c>
      <c r="BH15" s="317">
        <f t="shared" si="77"/>
        <v>0</v>
      </c>
      <c r="BI15" s="319">
        <f t="shared" si="77"/>
        <v>0</v>
      </c>
      <c r="BJ15" s="319">
        <f t="shared" si="77"/>
        <v>0</v>
      </c>
      <c r="BK15" s="319">
        <f t="shared" si="77"/>
        <v>0</v>
      </c>
      <c r="BL15" s="319">
        <f t="shared" si="77"/>
        <v>0</v>
      </c>
      <c r="BM15" s="319">
        <f t="shared" si="77"/>
        <v>0</v>
      </c>
      <c r="BN15" s="319">
        <f t="shared" si="77"/>
        <v>0</v>
      </c>
      <c r="BO15" s="319">
        <f t="shared" si="77"/>
        <v>0</v>
      </c>
      <c r="BP15" s="319">
        <f t="shared" si="77"/>
        <v>0</v>
      </c>
      <c r="BQ15" s="319">
        <f t="shared" si="77"/>
        <v>0</v>
      </c>
      <c r="BR15" s="319">
        <f t="shared" si="77"/>
        <v>0</v>
      </c>
      <c r="BS15" s="319">
        <f t="shared" si="77"/>
        <v>0</v>
      </c>
      <c r="BT15" s="319">
        <f t="shared" si="77"/>
        <v>0</v>
      </c>
      <c r="BU15" s="319">
        <f t="shared" si="77"/>
        <v>0</v>
      </c>
      <c r="BV15" s="319">
        <f t="shared" si="77"/>
        <v>0</v>
      </c>
      <c r="BW15" s="319">
        <f t="shared" si="77"/>
        <v>0</v>
      </c>
      <c r="BX15" s="319">
        <f t="shared" si="78"/>
        <v>0</v>
      </c>
      <c r="BY15" s="319">
        <f t="shared" si="78"/>
        <v>0</v>
      </c>
      <c r="BZ15" s="319">
        <f t="shared" si="78"/>
        <v>0</v>
      </c>
      <c r="CA15" s="319">
        <f t="shared" si="78"/>
        <v>0</v>
      </c>
      <c r="CB15" s="317">
        <f t="shared" si="79"/>
        <v>0</v>
      </c>
      <c r="CC15" s="319">
        <f t="shared" si="80"/>
        <v>0</v>
      </c>
      <c r="CD15" s="319">
        <f t="shared" si="81"/>
        <v>0</v>
      </c>
      <c r="CE15" s="319">
        <f t="shared" si="82"/>
        <v>0</v>
      </c>
      <c r="CF15" s="333">
        <f t="shared" si="85"/>
        <v>0</v>
      </c>
      <c r="CG15" s="309">
        <f t="shared" si="86"/>
        <v>0</v>
      </c>
      <c r="CH15" s="309">
        <f t="shared" si="87"/>
        <v>0</v>
      </c>
      <c r="CI15" s="309">
        <f t="shared" si="88"/>
        <v>0</v>
      </c>
      <c r="CJ15" s="309">
        <f t="shared" si="89"/>
        <v>0</v>
      </c>
      <c r="CK15" s="379">
        <f t="shared" si="90"/>
        <v>0</v>
      </c>
      <c r="CL15" s="403">
        <f t="shared" si="29"/>
        <v>0</v>
      </c>
      <c r="CM15" s="403">
        <f t="shared" si="29"/>
        <v>0</v>
      </c>
      <c r="CN15" s="403">
        <f t="shared" si="29"/>
        <v>0</v>
      </c>
      <c r="CO15" s="403">
        <f t="shared" si="29"/>
        <v>0</v>
      </c>
      <c r="CP15" s="403">
        <f t="shared" si="29"/>
        <v>0</v>
      </c>
      <c r="CQ15" s="403">
        <f t="shared" si="29"/>
        <v>0</v>
      </c>
      <c r="CR15" s="403">
        <f t="shared" si="29"/>
        <v>0</v>
      </c>
      <c r="CS15" s="403">
        <f t="shared" si="29"/>
        <v>0</v>
      </c>
      <c r="CT15" s="403">
        <f t="shared" si="29"/>
        <v>0</v>
      </c>
      <c r="CU15" s="403">
        <f t="shared" si="29"/>
        <v>0</v>
      </c>
      <c r="CV15" s="403">
        <f t="shared" si="29"/>
        <v>0</v>
      </c>
      <c r="CW15" s="403">
        <f t="shared" si="29"/>
        <v>0</v>
      </c>
      <c r="CX15" s="403">
        <f t="shared" si="30"/>
        <v>0</v>
      </c>
      <c r="CY15" s="403">
        <f t="shared" si="30"/>
        <v>0</v>
      </c>
      <c r="CZ15" s="403">
        <f t="shared" si="30"/>
        <v>0</v>
      </c>
      <c r="DA15" s="403">
        <f t="shared" si="30"/>
        <v>0</v>
      </c>
      <c r="DB15" s="403">
        <f t="shared" si="30"/>
        <v>0</v>
      </c>
      <c r="DC15" s="403">
        <f t="shared" si="30"/>
        <v>0</v>
      </c>
      <c r="DD15" s="403">
        <f t="shared" si="30"/>
        <v>0</v>
      </c>
      <c r="DE15" s="403">
        <f t="shared" si="30"/>
        <v>0</v>
      </c>
      <c r="DF15" s="403">
        <f t="shared" si="30"/>
        <v>0</v>
      </c>
      <c r="DG15" s="403">
        <f t="shared" si="30"/>
        <v>0</v>
      </c>
      <c r="DH15" s="403">
        <f t="shared" si="30"/>
        <v>0</v>
      </c>
      <c r="DI15" s="403">
        <f t="shared" si="30"/>
        <v>0</v>
      </c>
      <c r="DJ15" s="403">
        <f t="shared" si="30"/>
        <v>0</v>
      </c>
      <c r="DK15" s="403">
        <f t="shared" si="30"/>
        <v>0</v>
      </c>
      <c r="DL15" s="403">
        <f t="shared" si="30"/>
        <v>0</v>
      </c>
      <c r="DM15" s="403">
        <f t="shared" si="31"/>
        <v>0</v>
      </c>
      <c r="DN15" s="403">
        <f t="shared" si="31"/>
        <v>0</v>
      </c>
      <c r="DO15" s="403">
        <f t="shared" si="31"/>
        <v>0</v>
      </c>
      <c r="DP15" s="403">
        <f t="shared" si="31"/>
        <v>0</v>
      </c>
      <c r="DQ15" s="403">
        <f t="shared" si="31"/>
        <v>0</v>
      </c>
      <c r="DR15" s="403">
        <f t="shared" si="31"/>
        <v>0</v>
      </c>
      <c r="DS15" s="403">
        <f t="shared" si="31"/>
        <v>0</v>
      </c>
      <c r="DT15" s="403">
        <f t="shared" si="31"/>
        <v>0</v>
      </c>
      <c r="DU15" s="403">
        <f t="shared" si="31"/>
        <v>0</v>
      </c>
      <c r="DV15" s="403">
        <f t="shared" si="83"/>
        <v>0</v>
      </c>
      <c r="DW15" s="403">
        <f t="shared" si="84"/>
        <v>0</v>
      </c>
      <c r="DX15" s="403">
        <f t="shared" si="32"/>
        <v>0</v>
      </c>
      <c r="DY15" s="403">
        <f t="shared" si="32"/>
        <v>0</v>
      </c>
      <c r="DZ15" s="403">
        <f t="shared" si="32"/>
        <v>0</v>
      </c>
      <c r="EA15" s="403">
        <f t="shared" si="32"/>
        <v>0</v>
      </c>
      <c r="EB15" s="403">
        <f t="shared" si="32"/>
        <v>0</v>
      </c>
      <c r="EC15" s="403">
        <f t="shared" si="32"/>
        <v>0</v>
      </c>
      <c r="ED15" s="403">
        <f t="shared" si="32"/>
        <v>0</v>
      </c>
      <c r="EE15" s="403">
        <f t="shared" si="32"/>
        <v>0</v>
      </c>
      <c r="EF15" s="403">
        <f t="shared" si="32"/>
        <v>0</v>
      </c>
      <c r="EG15" s="403">
        <f t="shared" si="33"/>
        <v>0</v>
      </c>
      <c r="EH15" s="403">
        <f t="shared" si="33"/>
        <v>0</v>
      </c>
      <c r="EI15" s="403">
        <f t="shared" si="33"/>
        <v>0</v>
      </c>
      <c r="EJ15" s="403">
        <f t="shared" si="33"/>
        <v>0</v>
      </c>
      <c r="EK15" s="403">
        <f t="shared" si="33"/>
        <v>0</v>
      </c>
      <c r="EL15" s="403">
        <f t="shared" si="33"/>
        <v>0</v>
      </c>
      <c r="EM15" s="403">
        <f t="shared" si="33"/>
        <v>0</v>
      </c>
      <c r="EN15" s="403">
        <f t="shared" si="33"/>
        <v>0</v>
      </c>
      <c r="EO15" s="403">
        <f t="shared" si="33"/>
        <v>0</v>
      </c>
      <c r="EP15" s="403">
        <f t="shared" si="34"/>
        <v>0</v>
      </c>
      <c r="EQ15" s="403">
        <f t="shared" si="34"/>
        <v>0</v>
      </c>
      <c r="ER15" s="403">
        <f t="shared" si="34"/>
        <v>0</v>
      </c>
      <c r="ES15" s="403">
        <f t="shared" si="34"/>
        <v>0</v>
      </c>
      <c r="ET15" s="403">
        <f t="shared" si="34"/>
        <v>0</v>
      </c>
      <c r="EU15" s="403">
        <f t="shared" si="34"/>
        <v>0</v>
      </c>
      <c r="EV15" s="403">
        <f t="shared" si="34"/>
        <v>0</v>
      </c>
      <c r="EW15" s="403">
        <f t="shared" si="34"/>
        <v>0</v>
      </c>
      <c r="EX15" s="403">
        <f t="shared" si="34"/>
        <v>0</v>
      </c>
      <c r="EY15" s="403">
        <f t="shared" si="34"/>
        <v>0</v>
      </c>
      <c r="EZ15" s="403">
        <f t="shared" si="34"/>
        <v>0</v>
      </c>
      <c r="FA15" s="403">
        <f t="shared" si="35"/>
        <v>0</v>
      </c>
      <c r="FB15" s="403">
        <f t="shared" si="35"/>
        <v>0</v>
      </c>
      <c r="FC15" s="403">
        <f t="shared" si="35"/>
        <v>0</v>
      </c>
      <c r="FD15" s="403">
        <f t="shared" si="35"/>
        <v>0</v>
      </c>
      <c r="FE15" s="403">
        <f t="shared" si="35"/>
        <v>0</v>
      </c>
      <c r="FF15" s="403">
        <f t="shared" si="35"/>
        <v>0</v>
      </c>
      <c r="FG15" s="403">
        <f t="shared" si="35"/>
        <v>0</v>
      </c>
      <c r="FH15" s="403">
        <f t="shared" si="35"/>
        <v>0</v>
      </c>
      <c r="FI15" s="403">
        <f t="shared" si="35"/>
        <v>0</v>
      </c>
      <c r="FJ15" s="403">
        <f t="shared" si="35"/>
        <v>0</v>
      </c>
      <c r="FK15" s="403">
        <f t="shared" si="36"/>
        <v>0</v>
      </c>
      <c r="FL15" s="403">
        <f t="shared" si="36"/>
        <v>0</v>
      </c>
      <c r="FM15" s="403">
        <f t="shared" si="36"/>
        <v>0</v>
      </c>
      <c r="FN15" s="403">
        <f t="shared" si="36"/>
        <v>0</v>
      </c>
      <c r="FO15" s="403">
        <f t="shared" si="36"/>
        <v>0</v>
      </c>
      <c r="FP15" s="403">
        <f t="shared" si="36"/>
        <v>0</v>
      </c>
      <c r="FQ15" s="403">
        <f t="shared" si="36"/>
        <v>0</v>
      </c>
      <c r="FR15" s="403">
        <f t="shared" si="36"/>
        <v>0</v>
      </c>
      <c r="FS15" s="403">
        <f t="shared" si="36"/>
        <v>0</v>
      </c>
      <c r="FT15" s="403">
        <f t="shared" si="36"/>
        <v>0</v>
      </c>
      <c r="FU15" s="403">
        <f t="shared" si="37"/>
        <v>0</v>
      </c>
      <c r="FV15" s="403">
        <f t="shared" si="37"/>
        <v>0</v>
      </c>
      <c r="FW15" s="403">
        <f t="shared" si="37"/>
        <v>0</v>
      </c>
      <c r="FX15" s="403">
        <f t="shared" si="37"/>
        <v>0</v>
      </c>
      <c r="FY15" s="403">
        <f t="shared" si="37"/>
        <v>0</v>
      </c>
      <c r="FZ15" s="403">
        <f t="shared" si="37"/>
        <v>0</v>
      </c>
      <c r="GA15" s="403">
        <f t="shared" si="37"/>
        <v>0</v>
      </c>
      <c r="GB15" s="403">
        <f t="shared" si="37"/>
        <v>0</v>
      </c>
      <c r="GC15" s="403">
        <f t="shared" si="37"/>
        <v>0</v>
      </c>
      <c r="GD15" s="403">
        <f t="shared" si="37"/>
        <v>0</v>
      </c>
      <c r="GE15" s="403">
        <f t="shared" si="37"/>
        <v>0</v>
      </c>
      <c r="GF15" s="403">
        <f t="shared" si="37"/>
        <v>0</v>
      </c>
      <c r="GG15" s="403">
        <f t="shared" si="37"/>
        <v>0</v>
      </c>
      <c r="GH15" s="403">
        <f t="shared" si="37"/>
        <v>0</v>
      </c>
      <c r="GI15" s="403">
        <f t="shared" si="38"/>
        <v>0</v>
      </c>
      <c r="GJ15" s="403">
        <f t="shared" si="38"/>
        <v>0</v>
      </c>
      <c r="GK15" s="403">
        <f t="shared" si="38"/>
        <v>0</v>
      </c>
      <c r="GL15" s="403">
        <f t="shared" si="38"/>
        <v>0</v>
      </c>
      <c r="GM15" s="403">
        <f t="shared" si="38"/>
        <v>0</v>
      </c>
      <c r="GN15" s="403">
        <f t="shared" si="38"/>
        <v>0</v>
      </c>
      <c r="GO15" s="403">
        <f t="shared" si="38"/>
        <v>0</v>
      </c>
      <c r="GP15" s="403">
        <f t="shared" si="38"/>
        <v>0</v>
      </c>
      <c r="GQ15" s="403">
        <f t="shared" si="38"/>
        <v>0</v>
      </c>
      <c r="GR15" s="403">
        <f t="shared" si="39"/>
        <v>0</v>
      </c>
      <c r="GS15" s="403">
        <f t="shared" si="39"/>
        <v>0</v>
      </c>
      <c r="GT15" s="403">
        <f t="shared" si="39"/>
        <v>0</v>
      </c>
      <c r="GU15" s="403">
        <f t="shared" si="39"/>
        <v>0</v>
      </c>
      <c r="GV15" s="403">
        <f t="shared" si="39"/>
        <v>0</v>
      </c>
      <c r="GW15" s="403">
        <f t="shared" si="39"/>
        <v>0</v>
      </c>
      <c r="GX15" s="403">
        <f t="shared" si="39"/>
        <v>0</v>
      </c>
      <c r="GY15" s="403">
        <f t="shared" si="39"/>
        <v>0</v>
      </c>
      <c r="GZ15" s="403">
        <f t="shared" si="39"/>
        <v>0</v>
      </c>
      <c r="HA15" s="403">
        <f t="shared" si="39"/>
        <v>0</v>
      </c>
      <c r="HB15" s="403">
        <f t="shared" si="39"/>
        <v>0</v>
      </c>
      <c r="HC15" s="309"/>
      <c r="HD15" s="309"/>
      <c r="HE15" s="309"/>
      <c r="HF15" s="309"/>
      <c r="HG15" s="221" t="str">
        <f t="shared" si="40"/>
        <v/>
      </c>
      <c r="HH15" s="221" t="str">
        <f t="shared" si="41"/>
        <v/>
      </c>
      <c r="HI15" s="309"/>
      <c r="HJ15" s="309"/>
      <c r="HK15" s="309"/>
      <c r="HL15" s="309"/>
      <c r="HM15" s="309"/>
      <c r="HN15" s="309"/>
      <c r="HO15" s="309"/>
      <c r="HP15" s="309"/>
      <c r="HQ15" s="309"/>
      <c r="HR15" s="309"/>
      <c r="HS15" s="309"/>
      <c r="HT15" s="309"/>
      <c r="HU15" s="309"/>
      <c r="HV15" s="309"/>
      <c r="HW15" s="309"/>
      <c r="HX15" s="309"/>
      <c r="HY15" s="309"/>
      <c r="HZ15" s="309"/>
      <c r="IA15" s="309"/>
      <c r="IB15" s="309"/>
      <c r="IC15" s="309"/>
      <c r="ID15" s="309"/>
      <c r="IE15" s="309"/>
      <c r="IF15" s="309"/>
      <c r="IG15" s="309"/>
      <c r="IH15" s="309"/>
      <c r="II15" s="309"/>
      <c r="IJ15" s="309"/>
    </row>
    <row r="16" spans="1:244" s="299" customFormat="1" ht="12" customHeight="1">
      <c r="A16" s="216"/>
      <c r="B16" s="217"/>
      <c r="C16" s="223"/>
      <c r="D16" s="219"/>
      <c r="E16" s="220" t="str">
        <f t="shared" si="6"/>
        <v/>
      </c>
      <c r="F16" s="221" t="str">
        <f t="shared" si="7"/>
        <v/>
      </c>
      <c r="G16" s="219"/>
      <c r="H16" s="220" t="str">
        <f t="shared" si="8"/>
        <v/>
      </c>
      <c r="I16" s="221" t="str">
        <f t="shared" si="9"/>
        <v/>
      </c>
      <c r="J16" s="222"/>
      <c r="K16" s="252">
        <f t="shared" si="10"/>
        <v>0</v>
      </c>
      <c r="L16" s="238">
        <f t="shared" si="11"/>
        <v>0</v>
      </c>
      <c r="M16" s="238">
        <f t="shared" si="12"/>
        <v>0</v>
      </c>
      <c r="N16" s="316">
        <f t="shared" si="13"/>
        <v>0</v>
      </c>
      <c r="O16" s="316">
        <f t="shared" si="14"/>
        <v>0</v>
      </c>
      <c r="P16" s="316">
        <f t="shared" si="15"/>
        <v>0</v>
      </c>
      <c r="Q16" s="316">
        <f t="shared" si="16"/>
        <v>0</v>
      </c>
      <c r="R16" s="371">
        <f t="shared" si="17"/>
        <v>0</v>
      </c>
      <c r="S16" s="316">
        <f t="shared" si="18"/>
        <v>0</v>
      </c>
      <c r="T16" s="316">
        <f t="shared" si="19"/>
        <v>0</v>
      </c>
      <c r="U16" s="316">
        <f t="shared" si="20"/>
        <v>0</v>
      </c>
      <c r="V16" s="317">
        <f t="shared" si="42"/>
        <v>0</v>
      </c>
      <c r="W16" s="318">
        <f t="shared" si="43"/>
        <v>0</v>
      </c>
      <c r="X16" s="318">
        <f t="shared" si="44"/>
        <v>0</v>
      </c>
      <c r="Y16" s="318">
        <f t="shared" si="45"/>
        <v>0</v>
      </c>
      <c r="Z16" s="318">
        <f t="shared" si="46"/>
        <v>0</v>
      </c>
      <c r="AA16" s="318">
        <f>IF(dkontonr&gt;1499,IF(dkontonr&lt;1560,$N16,0))+IF(kkontonr&gt;1499,IF(kkontonr&lt;1560,$O16,0))+IF(dkontonr&gt;(Kontoplan!AF$3-1),IF(dkontonr&lt;(Kontoplan!AF$3+1000),$N16,0))+IF(kkontonr&gt;(Kontoplan!AF$3-1),IF(kkontonr&lt;(Kontoplan!AF$3+1000),$O16,0),0)</f>
        <v>0</v>
      </c>
      <c r="AB16" s="318">
        <f t="shared" si="47"/>
        <v>0</v>
      </c>
      <c r="AC16" s="318">
        <f t="shared" si="48"/>
        <v>0</v>
      </c>
      <c r="AD16" s="318">
        <f t="shared" si="49"/>
        <v>0</v>
      </c>
      <c r="AE16" s="318">
        <f t="shared" si="50"/>
        <v>0</v>
      </c>
      <c r="AF16" s="318">
        <f t="shared" si="51"/>
        <v>0</v>
      </c>
      <c r="AG16" s="318">
        <f>IF(dkontonr&gt;2399,IF(dkontonr&lt;2500,$N16,0))+IF(kkontonr&gt;2399,IF(kkontonr&lt;2500,$O16,0))+IF(dkontonr&gt;(Kontoplan!$AF$4-1),IF(dkontonr&lt;(Kontoplan!$AF$4+1000),$N16,0))+IF(kkontonr&gt;(Kontoplan!$AF$4-1),IF(kkontonr&lt;(Kontoplan!$AF$4+1000),$O16,0))</f>
        <v>0</v>
      </c>
      <c r="AH16" s="318">
        <f t="shared" si="52"/>
        <v>0</v>
      </c>
      <c r="AI16" s="318">
        <f t="shared" si="53"/>
        <v>0</v>
      </c>
      <c r="AJ16" s="318">
        <f t="shared" si="21"/>
        <v>0</v>
      </c>
      <c r="AK16" s="318">
        <f t="shared" si="54"/>
        <v>0</v>
      </c>
      <c r="AL16" s="318">
        <f t="shared" si="55"/>
        <v>0</v>
      </c>
      <c r="AM16" s="317">
        <f t="shared" si="56"/>
        <v>0</v>
      </c>
      <c r="AN16" s="318">
        <f t="shared" si="57"/>
        <v>0</v>
      </c>
      <c r="AO16" s="319">
        <f t="shared" si="58"/>
        <v>0</v>
      </c>
      <c r="AP16" s="318">
        <f t="shared" si="59"/>
        <v>0</v>
      </c>
      <c r="AQ16" s="318">
        <f t="shared" si="60"/>
        <v>0</v>
      </c>
      <c r="AR16" s="318">
        <f t="shared" si="61"/>
        <v>0</v>
      </c>
      <c r="AS16" s="318">
        <f t="shared" si="62"/>
        <v>0</v>
      </c>
      <c r="AT16" s="318">
        <f t="shared" si="63"/>
        <v>0</v>
      </c>
      <c r="AU16" s="318">
        <f t="shared" si="64"/>
        <v>0</v>
      </c>
      <c r="AV16" s="318">
        <f t="shared" si="65"/>
        <v>0</v>
      </c>
      <c r="AW16" s="318">
        <f t="shared" si="66"/>
        <v>0</v>
      </c>
      <c r="AX16" s="318">
        <f t="shared" si="67"/>
        <v>0</v>
      </c>
      <c r="AY16" s="318">
        <f t="shared" si="68"/>
        <v>0</v>
      </c>
      <c r="AZ16" s="318">
        <f t="shared" si="69"/>
        <v>0</v>
      </c>
      <c r="BA16" s="318">
        <f t="shared" si="70"/>
        <v>0</v>
      </c>
      <c r="BB16" s="319">
        <f t="shared" si="71"/>
        <v>0</v>
      </c>
      <c r="BC16" s="319">
        <f t="shared" si="72"/>
        <v>0</v>
      </c>
      <c r="BD16" s="317">
        <f t="shared" si="73"/>
        <v>0</v>
      </c>
      <c r="BE16" s="318">
        <f t="shared" si="74"/>
        <v>0</v>
      </c>
      <c r="BF16" s="318">
        <f t="shared" si="75"/>
        <v>0</v>
      </c>
      <c r="BG16" s="318">
        <f t="shared" si="76"/>
        <v>0</v>
      </c>
      <c r="BH16" s="317">
        <f t="shared" si="77"/>
        <v>0</v>
      </c>
      <c r="BI16" s="319">
        <f t="shared" si="77"/>
        <v>0</v>
      </c>
      <c r="BJ16" s="319">
        <f t="shared" si="77"/>
        <v>0</v>
      </c>
      <c r="BK16" s="319">
        <f t="shared" si="77"/>
        <v>0</v>
      </c>
      <c r="BL16" s="319">
        <f t="shared" si="77"/>
        <v>0</v>
      </c>
      <c r="BM16" s="319">
        <f t="shared" si="77"/>
        <v>0</v>
      </c>
      <c r="BN16" s="319">
        <f t="shared" si="77"/>
        <v>0</v>
      </c>
      <c r="BO16" s="319">
        <f t="shared" si="77"/>
        <v>0</v>
      </c>
      <c r="BP16" s="319">
        <f t="shared" si="77"/>
        <v>0</v>
      </c>
      <c r="BQ16" s="319">
        <f t="shared" si="77"/>
        <v>0</v>
      </c>
      <c r="BR16" s="319">
        <f t="shared" si="77"/>
        <v>0</v>
      </c>
      <c r="BS16" s="319">
        <f t="shared" si="77"/>
        <v>0</v>
      </c>
      <c r="BT16" s="319">
        <f t="shared" si="77"/>
        <v>0</v>
      </c>
      <c r="BU16" s="319">
        <f t="shared" si="77"/>
        <v>0</v>
      </c>
      <c r="BV16" s="319">
        <f t="shared" si="77"/>
        <v>0</v>
      </c>
      <c r="BW16" s="319">
        <f t="shared" si="77"/>
        <v>0</v>
      </c>
      <c r="BX16" s="319">
        <f t="shared" si="78"/>
        <v>0</v>
      </c>
      <c r="BY16" s="319">
        <f t="shared" si="78"/>
        <v>0</v>
      </c>
      <c r="BZ16" s="319">
        <f t="shared" si="78"/>
        <v>0</v>
      </c>
      <c r="CA16" s="319">
        <f t="shared" si="78"/>
        <v>0</v>
      </c>
      <c r="CB16" s="317">
        <f t="shared" si="79"/>
        <v>0</v>
      </c>
      <c r="CC16" s="319">
        <f t="shared" si="80"/>
        <v>0</v>
      </c>
      <c r="CD16" s="319">
        <f t="shared" si="81"/>
        <v>0</v>
      </c>
      <c r="CE16" s="319">
        <f t="shared" si="82"/>
        <v>0</v>
      </c>
      <c r="CF16" s="333">
        <f t="shared" si="85"/>
        <v>0</v>
      </c>
      <c r="CG16" s="309">
        <f t="shared" si="86"/>
        <v>0</v>
      </c>
      <c r="CH16" s="309">
        <f t="shared" si="87"/>
        <v>0</v>
      </c>
      <c r="CI16" s="309">
        <f t="shared" si="88"/>
        <v>0</v>
      </c>
      <c r="CJ16" s="309">
        <f t="shared" si="89"/>
        <v>0</v>
      </c>
      <c r="CK16" s="379">
        <f t="shared" si="90"/>
        <v>0</v>
      </c>
      <c r="CL16" s="403">
        <f t="shared" ref="CL16:CW31" si="91">IF(dkontonr=CL$4,$N16,0)+IF(kkontonr=CL$4,$O16,0)</f>
        <v>0</v>
      </c>
      <c r="CM16" s="403">
        <f t="shared" si="91"/>
        <v>0</v>
      </c>
      <c r="CN16" s="403">
        <f t="shared" si="91"/>
        <v>0</v>
      </c>
      <c r="CO16" s="403">
        <f t="shared" si="91"/>
        <v>0</v>
      </c>
      <c r="CP16" s="403">
        <f t="shared" si="91"/>
        <v>0</v>
      </c>
      <c r="CQ16" s="403">
        <f t="shared" si="91"/>
        <v>0</v>
      </c>
      <c r="CR16" s="403">
        <f t="shared" si="91"/>
        <v>0</v>
      </c>
      <c r="CS16" s="403">
        <f t="shared" si="91"/>
        <v>0</v>
      </c>
      <c r="CT16" s="403">
        <f t="shared" si="91"/>
        <v>0</v>
      </c>
      <c r="CU16" s="403">
        <f t="shared" si="91"/>
        <v>0</v>
      </c>
      <c r="CV16" s="403">
        <f t="shared" si="29"/>
        <v>0</v>
      </c>
      <c r="CW16" s="403">
        <f t="shared" si="29"/>
        <v>0</v>
      </c>
      <c r="CX16" s="403">
        <f t="shared" ref="CX16:DL31" si="92">IF(dkontonr=CX$4,$N16,0)+IF(kkontonr=CX$4,$O16,0)</f>
        <v>0</v>
      </c>
      <c r="CY16" s="403">
        <f t="shared" si="92"/>
        <v>0</v>
      </c>
      <c r="CZ16" s="403">
        <f t="shared" si="92"/>
        <v>0</v>
      </c>
      <c r="DA16" s="403">
        <f t="shared" si="92"/>
        <v>0</v>
      </c>
      <c r="DB16" s="403">
        <f t="shared" si="92"/>
        <v>0</v>
      </c>
      <c r="DC16" s="403">
        <f t="shared" si="92"/>
        <v>0</v>
      </c>
      <c r="DD16" s="403">
        <f t="shared" si="92"/>
        <v>0</v>
      </c>
      <c r="DE16" s="403">
        <f t="shared" si="92"/>
        <v>0</v>
      </c>
      <c r="DF16" s="403">
        <f t="shared" si="30"/>
        <v>0</v>
      </c>
      <c r="DG16" s="403">
        <f t="shared" si="30"/>
        <v>0</v>
      </c>
      <c r="DH16" s="403">
        <f t="shared" si="92"/>
        <v>0</v>
      </c>
      <c r="DI16" s="403">
        <f t="shared" si="30"/>
        <v>0</v>
      </c>
      <c r="DJ16" s="403">
        <f t="shared" si="30"/>
        <v>0</v>
      </c>
      <c r="DK16" s="403">
        <f t="shared" si="30"/>
        <v>0</v>
      </c>
      <c r="DL16" s="403">
        <f t="shared" si="92"/>
        <v>0</v>
      </c>
      <c r="DM16" s="403">
        <f t="shared" ref="DM16:DU25" si="93">IF(dkontonr=DM$4,$N16,0)+IF(kkontonr=DM$4,$O16,0)</f>
        <v>0</v>
      </c>
      <c r="DN16" s="403">
        <f t="shared" si="93"/>
        <v>0</v>
      </c>
      <c r="DO16" s="403">
        <f t="shared" si="93"/>
        <v>0</v>
      </c>
      <c r="DP16" s="403">
        <f t="shared" si="93"/>
        <v>0</v>
      </c>
      <c r="DQ16" s="403">
        <f t="shared" si="93"/>
        <v>0</v>
      </c>
      <c r="DR16" s="403">
        <f t="shared" si="93"/>
        <v>0</v>
      </c>
      <c r="DS16" s="403">
        <f t="shared" si="93"/>
        <v>0</v>
      </c>
      <c r="DT16" s="403">
        <f t="shared" si="93"/>
        <v>0</v>
      </c>
      <c r="DU16" s="403">
        <f t="shared" si="93"/>
        <v>0</v>
      </c>
      <c r="DV16" s="403">
        <f t="shared" si="83"/>
        <v>0</v>
      </c>
      <c r="DW16" s="403">
        <f t="shared" si="84"/>
        <v>0</v>
      </c>
      <c r="DX16" s="403">
        <f t="shared" ref="DX16:EF31" si="94">IF(dkontonr=DX$4,$N16,0)+IF(kkontonr=DX$4,$O16,0)</f>
        <v>0</v>
      </c>
      <c r="DY16" s="403">
        <f t="shared" si="94"/>
        <v>0</v>
      </c>
      <c r="DZ16" s="403">
        <f t="shared" si="94"/>
        <v>0</v>
      </c>
      <c r="EA16" s="403">
        <f t="shared" si="94"/>
        <v>0</v>
      </c>
      <c r="EB16" s="403">
        <f t="shared" si="94"/>
        <v>0</v>
      </c>
      <c r="EC16" s="403">
        <f t="shared" si="94"/>
        <v>0</v>
      </c>
      <c r="ED16" s="403">
        <f t="shared" si="94"/>
        <v>0</v>
      </c>
      <c r="EE16" s="403">
        <f t="shared" si="94"/>
        <v>0</v>
      </c>
      <c r="EF16" s="403">
        <f t="shared" si="32"/>
        <v>0</v>
      </c>
      <c r="EG16" s="403">
        <f t="shared" ref="EG16:EO25" si="95">IF(dkontonr=EG$4,$P16,0)+IF(kkontonr=EG$4,$Q16,0)</f>
        <v>0</v>
      </c>
      <c r="EH16" s="403">
        <f t="shared" si="95"/>
        <v>0</v>
      </c>
      <c r="EI16" s="403">
        <f t="shared" si="95"/>
        <v>0</v>
      </c>
      <c r="EJ16" s="403">
        <f t="shared" si="95"/>
        <v>0</v>
      </c>
      <c r="EK16" s="403">
        <f t="shared" si="95"/>
        <v>0</v>
      </c>
      <c r="EL16" s="403">
        <f t="shared" si="95"/>
        <v>0</v>
      </c>
      <c r="EM16" s="403">
        <f t="shared" si="95"/>
        <v>0</v>
      </c>
      <c r="EN16" s="403">
        <f t="shared" si="95"/>
        <v>0</v>
      </c>
      <c r="EO16" s="403">
        <f t="shared" si="95"/>
        <v>0</v>
      </c>
      <c r="EP16" s="403">
        <f t="shared" ref="EP16:EZ31" si="96">IF(dkontonr=EP$4,$P16,0)+IF(kkontonr=EP$4,$Q16,0)</f>
        <v>0</v>
      </c>
      <c r="EQ16" s="403">
        <f t="shared" si="34"/>
        <v>0</v>
      </c>
      <c r="ER16" s="403">
        <f t="shared" si="96"/>
        <v>0</v>
      </c>
      <c r="ES16" s="403">
        <f t="shared" si="96"/>
        <v>0</v>
      </c>
      <c r="ET16" s="403">
        <f t="shared" si="96"/>
        <v>0</v>
      </c>
      <c r="EU16" s="403">
        <f t="shared" si="96"/>
        <v>0</v>
      </c>
      <c r="EV16" s="403">
        <f t="shared" si="96"/>
        <v>0</v>
      </c>
      <c r="EW16" s="403">
        <f t="shared" si="96"/>
        <v>0</v>
      </c>
      <c r="EX16" s="403">
        <f t="shared" si="96"/>
        <v>0</v>
      </c>
      <c r="EY16" s="403">
        <f t="shared" si="96"/>
        <v>0</v>
      </c>
      <c r="EZ16" s="403">
        <f t="shared" si="96"/>
        <v>0</v>
      </c>
      <c r="FA16" s="403">
        <f t="shared" ref="FA16:FJ25" si="97">IF(dkontonr=FA$4,$P16,0)+IF(kkontonr=FA$4,$Q16,0)</f>
        <v>0</v>
      </c>
      <c r="FB16" s="403">
        <f t="shared" si="97"/>
        <v>0</v>
      </c>
      <c r="FC16" s="403">
        <f t="shared" si="97"/>
        <v>0</v>
      </c>
      <c r="FD16" s="403">
        <f t="shared" si="97"/>
        <v>0</v>
      </c>
      <c r="FE16" s="403">
        <f t="shared" si="97"/>
        <v>0</v>
      </c>
      <c r="FF16" s="403">
        <f t="shared" si="97"/>
        <v>0</v>
      </c>
      <c r="FG16" s="403">
        <f t="shared" si="97"/>
        <v>0</v>
      </c>
      <c r="FH16" s="403">
        <f t="shared" si="97"/>
        <v>0</v>
      </c>
      <c r="FI16" s="403">
        <f t="shared" si="97"/>
        <v>0</v>
      </c>
      <c r="FJ16" s="403">
        <f t="shared" si="97"/>
        <v>0</v>
      </c>
      <c r="FK16" s="403">
        <f t="shared" ref="FK16:FT25" si="98">IF(dkontonr=FK$4,$P16,0)+IF(kkontonr=FK$4,$Q16,0)</f>
        <v>0</v>
      </c>
      <c r="FL16" s="403">
        <f t="shared" si="98"/>
        <v>0</v>
      </c>
      <c r="FM16" s="403">
        <f t="shared" si="98"/>
        <v>0</v>
      </c>
      <c r="FN16" s="403">
        <f t="shared" si="98"/>
        <v>0</v>
      </c>
      <c r="FO16" s="403">
        <f t="shared" si="98"/>
        <v>0</v>
      </c>
      <c r="FP16" s="403">
        <f t="shared" si="98"/>
        <v>0</v>
      </c>
      <c r="FQ16" s="403">
        <f t="shared" si="98"/>
        <v>0</v>
      </c>
      <c r="FR16" s="403">
        <f t="shared" si="98"/>
        <v>0</v>
      </c>
      <c r="FS16" s="403">
        <f t="shared" si="98"/>
        <v>0</v>
      </c>
      <c r="FT16" s="403">
        <f t="shared" si="98"/>
        <v>0</v>
      </c>
      <c r="FU16" s="403">
        <f t="shared" ref="FU16:GH31" si="99">IF(dkontonr=FU$4,$P16,0)+IF(kkontonr=FU$4,$Q16,0)</f>
        <v>0</v>
      </c>
      <c r="FV16" s="403">
        <f t="shared" si="99"/>
        <v>0</v>
      </c>
      <c r="FW16" s="403">
        <f t="shared" si="99"/>
        <v>0</v>
      </c>
      <c r="FX16" s="403">
        <f t="shared" si="99"/>
        <v>0</v>
      </c>
      <c r="FY16" s="403">
        <f t="shared" si="99"/>
        <v>0</v>
      </c>
      <c r="FZ16" s="403">
        <f t="shared" si="99"/>
        <v>0</v>
      </c>
      <c r="GA16" s="403">
        <f t="shared" si="99"/>
        <v>0</v>
      </c>
      <c r="GB16" s="403">
        <f t="shared" si="99"/>
        <v>0</v>
      </c>
      <c r="GC16" s="403">
        <f t="shared" si="99"/>
        <v>0</v>
      </c>
      <c r="GD16" s="403">
        <f t="shared" si="99"/>
        <v>0</v>
      </c>
      <c r="GE16" s="403">
        <f t="shared" si="99"/>
        <v>0</v>
      </c>
      <c r="GF16" s="403">
        <f t="shared" si="99"/>
        <v>0</v>
      </c>
      <c r="GG16" s="403">
        <f t="shared" si="99"/>
        <v>0</v>
      </c>
      <c r="GH16" s="403">
        <f t="shared" si="37"/>
        <v>0</v>
      </c>
      <c r="GI16" s="403">
        <f t="shared" ref="GI16:GQ25" si="100">IF(dkontonr=GI$4,$N16,0)+IF(kkontonr=GI$4,$O16,0)</f>
        <v>0</v>
      </c>
      <c r="GJ16" s="403">
        <f t="shared" si="100"/>
        <v>0</v>
      </c>
      <c r="GK16" s="403">
        <f t="shared" si="100"/>
        <v>0</v>
      </c>
      <c r="GL16" s="403">
        <f t="shared" si="100"/>
        <v>0</v>
      </c>
      <c r="GM16" s="403">
        <f t="shared" si="100"/>
        <v>0</v>
      </c>
      <c r="GN16" s="403">
        <f t="shared" si="100"/>
        <v>0</v>
      </c>
      <c r="GO16" s="403">
        <f t="shared" si="100"/>
        <v>0</v>
      </c>
      <c r="GP16" s="403">
        <f t="shared" si="100"/>
        <v>0</v>
      </c>
      <c r="GQ16" s="403">
        <f t="shared" si="100"/>
        <v>0</v>
      </c>
      <c r="GR16" s="403">
        <f t="shared" ref="GR16:HB31" si="101">IF(dkontonr=GR$4,$N16,0)+IF(kkontonr=GR$4,$O16,0)</f>
        <v>0</v>
      </c>
      <c r="GS16" s="403">
        <f t="shared" si="101"/>
        <v>0</v>
      </c>
      <c r="GT16" s="403">
        <f t="shared" si="101"/>
        <v>0</v>
      </c>
      <c r="GU16" s="403">
        <f t="shared" si="101"/>
        <v>0</v>
      </c>
      <c r="GV16" s="403">
        <f t="shared" si="101"/>
        <v>0</v>
      </c>
      <c r="GW16" s="403">
        <f t="shared" si="101"/>
        <v>0</v>
      </c>
      <c r="GX16" s="403">
        <f t="shared" si="101"/>
        <v>0</v>
      </c>
      <c r="GY16" s="403">
        <f t="shared" si="101"/>
        <v>0</v>
      </c>
      <c r="GZ16" s="403">
        <f t="shared" si="101"/>
        <v>0</v>
      </c>
      <c r="HA16" s="403">
        <f t="shared" si="101"/>
        <v>0</v>
      </c>
      <c r="HB16" s="403">
        <f t="shared" si="39"/>
        <v>0</v>
      </c>
      <c r="HC16" s="309"/>
      <c r="HD16" s="309"/>
      <c r="HE16" s="309"/>
      <c r="HF16" s="309"/>
      <c r="HG16" s="221" t="str">
        <f t="shared" si="40"/>
        <v/>
      </c>
      <c r="HH16" s="221" t="str">
        <f t="shared" si="41"/>
        <v/>
      </c>
      <c r="HI16" s="309"/>
      <c r="HJ16" s="309"/>
      <c r="HK16" s="309"/>
      <c r="HL16" s="309"/>
      <c r="HM16" s="309"/>
      <c r="HN16" s="309"/>
      <c r="HO16" s="309"/>
      <c r="HP16" s="309"/>
      <c r="HQ16" s="309"/>
      <c r="HR16" s="309"/>
      <c r="HS16" s="309"/>
      <c r="HT16" s="309"/>
      <c r="HU16" s="309"/>
      <c r="HV16" s="309"/>
      <c r="HW16" s="309"/>
      <c r="HX16" s="309"/>
      <c r="HY16" s="309"/>
      <c r="HZ16" s="309"/>
      <c r="IA16" s="309"/>
      <c r="IB16" s="309"/>
      <c r="IC16" s="309"/>
      <c r="ID16" s="309"/>
      <c r="IE16" s="309"/>
      <c r="IF16" s="309"/>
      <c r="IG16" s="309"/>
      <c r="IH16" s="309"/>
      <c r="II16" s="309"/>
      <c r="IJ16" s="309"/>
    </row>
    <row r="17" spans="1:244" s="299" customFormat="1" ht="12" customHeight="1">
      <c r="A17" s="216"/>
      <c r="B17" s="217"/>
      <c r="C17" s="223"/>
      <c r="D17" s="219"/>
      <c r="E17" s="220" t="str">
        <f t="shared" si="6"/>
        <v/>
      </c>
      <c r="F17" s="221" t="str">
        <f t="shared" si="7"/>
        <v/>
      </c>
      <c r="G17" s="219"/>
      <c r="H17" s="220" t="str">
        <f t="shared" si="8"/>
        <v/>
      </c>
      <c r="I17" s="221" t="str">
        <f t="shared" si="9"/>
        <v/>
      </c>
      <c r="J17" s="222"/>
      <c r="K17" s="252">
        <f t="shared" si="10"/>
        <v>0</v>
      </c>
      <c r="L17" s="238">
        <f t="shared" si="11"/>
        <v>0</v>
      </c>
      <c r="M17" s="238">
        <f t="shared" si="12"/>
        <v>0</v>
      </c>
      <c r="N17" s="316">
        <f t="shared" si="13"/>
        <v>0</v>
      </c>
      <c r="O17" s="316">
        <f t="shared" si="14"/>
        <v>0</v>
      </c>
      <c r="P17" s="316">
        <f t="shared" si="15"/>
        <v>0</v>
      </c>
      <c r="Q17" s="316">
        <f t="shared" si="16"/>
        <v>0</v>
      </c>
      <c r="R17" s="371">
        <f t="shared" si="17"/>
        <v>0</v>
      </c>
      <c r="S17" s="316">
        <f t="shared" si="18"/>
        <v>0</v>
      </c>
      <c r="T17" s="316">
        <f t="shared" si="19"/>
        <v>0</v>
      </c>
      <c r="U17" s="316">
        <f t="shared" si="20"/>
        <v>0</v>
      </c>
      <c r="V17" s="317">
        <f t="shared" si="42"/>
        <v>0</v>
      </c>
      <c r="W17" s="318">
        <f t="shared" si="43"/>
        <v>0</v>
      </c>
      <c r="X17" s="318">
        <f t="shared" si="44"/>
        <v>0</v>
      </c>
      <c r="Y17" s="318">
        <f t="shared" si="45"/>
        <v>0</v>
      </c>
      <c r="Z17" s="318">
        <f t="shared" si="46"/>
        <v>0</v>
      </c>
      <c r="AA17" s="318">
        <f>IF(dkontonr&gt;1499,IF(dkontonr&lt;1560,$N17,0))+IF(kkontonr&gt;1499,IF(kkontonr&lt;1560,$O17,0))+IF(dkontonr&gt;(Kontoplan!AF$3-1),IF(dkontonr&lt;(Kontoplan!AF$3+1000),$N17,0))+IF(kkontonr&gt;(Kontoplan!AF$3-1),IF(kkontonr&lt;(Kontoplan!AF$3+1000),$O17,0),0)</f>
        <v>0</v>
      </c>
      <c r="AB17" s="318">
        <f t="shared" si="47"/>
        <v>0</v>
      </c>
      <c r="AC17" s="318">
        <f t="shared" si="48"/>
        <v>0</v>
      </c>
      <c r="AD17" s="318">
        <f t="shared" si="49"/>
        <v>0</v>
      </c>
      <c r="AE17" s="318">
        <f t="shared" si="50"/>
        <v>0</v>
      </c>
      <c r="AF17" s="318">
        <f t="shared" si="51"/>
        <v>0</v>
      </c>
      <c r="AG17" s="318">
        <f>IF(dkontonr&gt;2399,IF(dkontonr&lt;2500,$N17,0))+IF(kkontonr&gt;2399,IF(kkontonr&lt;2500,$O17,0))+IF(dkontonr&gt;(Kontoplan!$AF$4-1),IF(dkontonr&lt;(Kontoplan!$AF$4+1000),$N17,0))+IF(kkontonr&gt;(Kontoplan!$AF$4-1),IF(kkontonr&lt;(Kontoplan!$AF$4+1000),$O17,0))</f>
        <v>0</v>
      </c>
      <c r="AH17" s="318">
        <f t="shared" si="52"/>
        <v>0</v>
      </c>
      <c r="AI17" s="318">
        <f t="shared" si="53"/>
        <v>0</v>
      </c>
      <c r="AJ17" s="318">
        <f t="shared" si="21"/>
        <v>0</v>
      </c>
      <c r="AK17" s="318">
        <f t="shared" si="54"/>
        <v>0</v>
      </c>
      <c r="AL17" s="318">
        <f t="shared" si="55"/>
        <v>0</v>
      </c>
      <c r="AM17" s="317">
        <f t="shared" si="56"/>
        <v>0</v>
      </c>
      <c r="AN17" s="318">
        <f t="shared" si="57"/>
        <v>0</v>
      </c>
      <c r="AO17" s="319">
        <f t="shared" si="58"/>
        <v>0</v>
      </c>
      <c r="AP17" s="318">
        <f t="shared" si="59"/>
        <v>0</v>
      </c>
      <c r="AQ17" s="318">
        <f t="shared" si="60"/>
        <v>0</v>
      </c>
      <c r="AR17" s="318">
        <f t="shared" si="61"/>
        <v>0</v>
      </c>
      <c r="AS17" s="318">
        <f t="shared" si="62"/>
        <v>0</v>
      </c>
      <c r="AT17" s="318">
        <f t="shared" si="63"/>
        <v>0</v>
      </c>
      <c r="AU17" s="318">
        <f t="shared" si="64"/>
        <v>0</v>
      </c>
      <c r="AV17" s="318">
        <f t="shared" si="65"/>
        <v>0</v>
      </c>
      <c r="AW17" s="318">
        <f t="shared" si="66"/>
        <v>0</v>
      </c>
      <c r="AX17" s="318">
        <f t="shared" si="67"/>
        <v>0</v>
      </c>
      <c r="AY17" s="318">
        <f t="shared" si="68"/>
        <v>0</v>
      </c>
      <c r="AZ17" s="318">
        <f t="shared" si="69"/>
        <v>0</v>
      </c>
      <c r="BA17" s="318">
        <f t="shared" si="70"/>
        <v>0</v>
      </c>
      <c r="BB17" s="319">
        <f t="shared" si="71"/>
        <v>0</v>
      </c>
      <c r="BC17" s="319">
        <f t="shared" si="72"/>
        <v>0</v>
      </c>
      <c r="BD17" s="317">
        <f t="shared" si="73"/>
        <v>0</v>
      </c>
      <c r="BE17" s="318">
        <f t="shared" si="74"/>
        <v>0</v>
      </c>
      <c r="BF17" s="318">
        <f t="shared" si="75"/>
        <v>0</v>
      </c>
      <c r="BG17" s="318">
        <f t="shared" si="76"/>
        <v>0</v>
      </c>
      <c r="BH17" s="317">
        <f t="shared" si="77"/>
        <v>0</v>
      </c>
      <c r="BI17" s="319">
        <f t="shared" si="77"/>
        <v>0</v>
      </c>
      <c r="BJ17" s="319">
        <f t="shared" si="77"/>
        <v>0</v>
      </c>
      <c r="BK17" s="319">
        <f t="shared" si="77"/>
        <v>0</v>
      </c>
      <c r="BL17" s="319">
        <f t="shared" si="77"/>
        <v>0</v>
      </c>
      <c r="BM17" s="319">
        <f t="shared" si="77"/>
        <v>0</v>
      </c>
      <c r="BN17" s="319">
        <f t="shared" si="77"/>
        <v>0</v>
      </c>
      <c r="BO17" s="319">
        <f t="shared" si="77"/>
        <v>0</v>
      </c>
      <c r="BP17" s="319">
        <f t="shared" si="77"/>
        <v>0</v>
      </c>
      <c r="BQ17" s="319">
        <f t="shared" si="77"/>
        <v>0</v>
      </c>
      <c r="BR17" s="319">
        <f t="shared" si="77"/>
        <v>0</v>
      </c>
      <c r="BS17" s="319">
        <f t="shared" si="77"/>
        <v>0</v>
      </c>
      <c r="BT17" s="319">
        <f t="shared" si="77"/>
        <v>0</v>
      </c>
      <c r="BU17" s="319">
        <f t="shared" si="77"/>
        <v>0</v>
      </c>
      <c r="BV17" s="319">
        <f t="shared" si="77"/>
        <v>0</v>
      </c>
      <c r="BW17" s="319">
        <f t="shared" si="77"/>
        <v>0</v>
      </c>
      <c r="BX17" s="319">
        <f t="shared" si="78"/>
        <v>0</v>
      </c>
      <c r="BY17" s="319">
        <f t="shared" si="78"/>
        <v>0</v>
      </c>
      <c r="BZ17" s="319">
        <f t="shared" si="78"/>
        <v>0</v>
      </c>
      <c r="CA17" s="319">
        <f t="shared" si="78"/>
        <v>0</v>
      </c>
      <c r="CB17" s="317">
        <f t="shared" si="79"/>
        <v>0</v>
      </c>
      <c r="CC17" s="319">
        <f t="shared" si="80"/>
        <v>0</v>
      </c>
      <c r="CD17" s="319">
        <f t="shared" si="81"/>
        <v>0</v>
      </c>
      <c r="CE17" s="319">
        <f t="shared" si="82"/>
        <v>0</v>
      </c>
      <c r="CF17" s="333">
        <f t="shared" si="85"/>
        <v>0</v>
      </c>
      <c r="CG17" s="309">
        <f t="shared" si="86"/>
        <v>0</v>
      </c>
      <c r="CH17" s="309">
        <f t="shared" si="87"/>
        <v>0</v>
      </c>
      <c r="CI17" s="309">
        <f t="shared" si="88"/>
        <v>0</v>
      </c>
      <c r="CJ17" s="309">
        <f t="shared" si="89"/>
        <v>0</v>
      </c>
      <c r="CK17" s="379">
        <f t="shared" si="90"/>
        <v>0</v>
      </c>
      <c r="CL17" s="403">
        <f t="shared" si="91"/>
        <v>0</v>
      </c>
      <c r="CM17" s="403">
        <f t="shared" si="91"/>
        <v>0</v>
      </c>
      <c r="CN17" s="403">
        <f t="shared" si="91"/>
        <v>0</v>
      </c>
      <c r="CO17" s="403">
        <f t="shared" si="91"/>
        <v>0</v>
      </c>
      <c r="CP17" s="403">
        <f t="shared" si="91"/>
        <v>0</v>
      </c>
      <c r="CQ17" s="403">
        <f t="shared" si="91"/>
        <v>0</v>
      </c>
      <c r="CR17" s="403">
        <f t="shared" si="91"/>
        <v>0</v>
      </c>
      <c r="CS17" s="403">
        <f t="shared" si="91"/>
        <v>0</v>
      </c>
      <c r="CT17" s="403">
        <f t="shared" si="91"/>
        <v>0</v>
      </c>
      <c r="CU17" s="403">
        <f t="shared" si="91"/>
        <v>0</v>
      </c>
      <c r="CV17" s="403">
        <f t="shared" si="29"/>
        <v>0</v>
      </c>
      <c r="CW17" s="403">
        <f t="shared" si="29"/>
        <v>0</v>
      </c>
      <c r="CX17" s="403">
        <f t="shared" si="92"/>
        <v>0</v>
      </c>
      <c r="CY17" s="403">
        <f t="shared" si="92"/>
        <v>0</v>
      </c>
      <c r="CZ17" s="403">
        <f t="shared" si="92"/>
        <v>0</v>
      </c>
      <c r="DA17" s="403">
        <f t="shared" si="92"/>
        <v>0</v>
      </c>
      <c r="DB17" s="403">
        <f t="shared" si="92"/>
        <v>0</v>
      </c>
      <c r="DC17" s="403">
        <f t="shared" si="92"/>
        <v>0</v>
      </c>
      <c r="DD17" s="403">
        <f t="shared" si="92"/>
        <v>0</v>
      </c>
      <c r="DE17" s="403">
        <f t="shared" si="92"/>
        <v>0</v>
      </c>
      <c r="DF17" s="403">
        <f t="shared" si="30"/>
        <v>0</v>
      </c>
      <c r="DG17" s="403">
        <f t="shared" si="30"/>
        <v>0</v>
      </c>
      <c r="DH17" s="403">
        <f t="shared" si="92"/>
        <v>0</v>
      </c>
      <c r="DI17" s="403">
        <f t="shared" si="30"/>
        <v>0</v>
      </c>
      <c r="DJ17" s="403">
        <f t="shared" si="30"/>
        <v>0</v>
      </c>
      <c r="DK17" s="403">
        <f t="shared" si="30"/>
        <v>0</v>
      </c>
      <c r="DL17" s="403">
        <f t="shared" si="92"/>
        <v>0</v>
      </c>
      <c r="DM17" s="403">
        <f t="shared" si="93"/>
        <v>0</v>
      </c>
      <c r="DN17" s="403">
        <f t="shared" si="93"/>
        <v>0</v>
      </c>
      <c r="DO17" s="403">
        <f t="shared" si="93"/>
        <v>0</v>
      </c>
      <c r="DP17" s="403">
        <f t="shared" si="93"/>
        <v>0</v>
      </c>
      <c r="DQ17" s="403">
        <f t="shared" si="93"/>
        <v>0</v>
      </c>
      <c r="DR17" s="403">
        <f t="shared" si="93"/>
        <v>0</v>
      </c>
      <c r="DS17" s="403">
        <f t="shared" si="93"/>
        <v>0</v>
      </c>
      <c r="DT17" s="403">
        <f t="shared" si="93"/>
        <v>0</v>
      </c>
      <c r="DU17" s="403">
        <f t="shared" si="93"/>
        <v>0</v>
      </c>
      <c r="DV17" s="403">
        <f t="shared" si="83"/>
        <v>0</v>
      </c>
      <c r="DW17" s="403">
        <f t="shared" si="84"/>
        <v>0</v>
      </c>
      <c r="DX17" s="403">
        <f t="shared" si="94"/>
        <v>0</v>
      </c>
      <c r="DY17" s="403">
        <f t="shared" si="94"/>
        <v>0</v>
      </c>
      <c r="DZ17" s="403">
        <f t="shared" si="94"/>
        <v>0</v>
      </c>
      <c r="EA17" s="403">
        <f t="shared" si="94"/>
        <v>0</v>
      </c>
      <c r="EB17" s="403">
        <f t="shared" si="94"/>
        <v>0</v>
      </c>
      <c r="EC17" s="403">
        <f t="shared" si="94"/>
        <v>0</v>
      </c>
      <c r="ED17" s="403">
        <f t="shared" si="94"/>
        <v>0</v>
      </c>
      <c r="EE17" s="403">
        <f t="shared" si="94"/>
        <v>0</v>
      </c>
      <c r="EF17" s="403">
        <f t="shared" si="32"/>
        <v>0</v>
      </c>
      <c r="EG17" s="403">
        <f t="shared" si="95"/>
        <v>0</v>
      </c>
      <c r="EH17" s="403">
        <f t="shared" si="95"/>
        <v>0</v>
      </c>
      <c r="EI17" s="403">
        <f t="shared" si="95"/>
        <v>0</v>
      </c>
      <c r="EJ17" s="403">
        <f t="shared" si="95"/>
        <v>0</v>
      </c>
      <c r="EK17" s="403">
        <f t="shared" si="95"/>
        <v>0</v>
      </c>
      <c r="EL17" s="403">
        <f t="shared" si="95"/>
        <v>0</v>
      </c>
      <c r="EM17" s="403">
        <f t="shared" si="95"/>
        <v>0</v>
      </c>
      <c r="EN17" s="403">
        <f t="shared" si="95"/>
        <v>0</v>
      </c>
      <c r="EO17" s="403">
        <f t="shared" si="95"/>
        <v>0</v>
      </c>
      <c r="EP17" s="403">
        <f t="shared" si="96"/>
        <v>0</v>
      </c>
      <c r="EQ17" s="403">
        <f t="shared" si="34"/>
        <v>0</v>
      </c>
      <c r="ER17" s="403">
        <f t="shared" si="96"/>
        <v>0</v>
      </c>
      <c r="ES17" s="403">
        <f t="shared" si="96"/>
        <v>0</v>
      </c>
      <c r="ET17" s="403">
        <f t="shared" si="96"/>
        <v>0</v>
      </c>
      <c r="EU17" s="403">
        <f t="shared" si="96"/>
        <v>0</v>
      </c>
      <c r="EV17" s="403">
        <f t="shared" si="96"/>
        <v>0</v>
      </c>
      <c r="EW17" s="403">
        <f t="shared" si="96"/>
        <v>0</v>
      </c>
      <c r="EX17" s="403">
        <f t="shared" si="96"/>
        <v>0</v>
      </c>
      <c r="EY17" s="403">
        <f t="shared" si="96"/>
        <v>0</v>
      </c>
      <c r="EZ17" s="403">
        <f t="shared" si="96"/>
        <v>0</v>
      </c>
      <c r="FA17" s="403">
        <f t="shared" si="97"/>
        <v>0</v>
      </c>
      <c r="FB17" s="403">
        <f t="shared" si="97"/>
        <v>0</v>
      </c>
      <c r="FC17" s="403">
        <f t="shared" si="97"/>
        <v>0</v>
      </c>
      <c r="FD17" s="403">
        <f t="shared" si="97"/>
        <v>0</v>
      </c>
      <c r="FE17" s="403">
        <f t="shared" si="97"/>
        <v>0</v>
      </c>
      <c r="FF17" s="403">
        <f t="shared" si="97"/>
        <v>0</v>
      </c>
      <c r="FG17" s="403">
        <f t="shared" si="97"/>
        <v>0</v>
      </c>
      <c r="FH17" s="403">
        <f t="shared" si="97"/>
        <v>0</v>
      </c>
      <c r="FI17" s="403">
        <f t="shared" si="97"/>
        <v>0</v>
      </c>
      <c r="FJ17" s="403">
        <f t="shared" si="97"/>
        <v>0</v>
      </c>
      <c r="FK17" s="403">
        <f t="shared" si="98"/>
        <v>0</v>
      </c>
      <c r="FL17" s="403">
        <f t="shared" si="98"/>
        <v>0</v>
      </c>
      <c r="FM17" s="403">
        <f t="shared" si="98"/>
        <v>0</v>
      </c>
      <c r="FN17" s="403">
        <f t="shared" si="98"/>
        <v>0</v>
      </c>
      <c r="FO17" s="403">
        <f t="shared" si="98"/>
        <v>0</v>
      </c>
      <c r="FP17" s="403">
        <f t="shared" si="98"/>
        <v>0</v>
      </c>
      <c r="FQ17" s="403">
        <f t="shared" si="98"/>
        <v>0</v>
      </c>
      <c r="FR17" s="403">
        <f t="shared" si="98"/>
        <v>0</v>
      </c>
      <c r="FS17" s="403">
        <f t="shared" si="98"/>
        <v>0</v>
      </c>
      <c r="FT17" s="403">
        <f t="shared" si="98"/>
        <v>0</v>
      </c>
      <c r="FU17" s="403">
        <f t="shared" si="99"/>
        <v>0</v>
      </c>
      <c r="FV17" s="403">
        <f t="shared" si="99"/>
        <v>0</v>
      </c>
      <c r="FW17" s="403">
        <f t="shared" si="99"/>
        <v>0</v>
      </c>
      <c r="FX17" s="403">
        <f t="shared" si="99"/>
        <v>0</v>
      </c>
      <c r="FY17" s="403">
        <f t="shared" si="99"/>
        <v>0</v>
      </c>
      <c r="FZ17" s="403">
        <f t="shared" si="99"/>
        <v>0</v>
      </c>
      <c r="GA17" s="403">
        <f t="shared" si="99"/>
        <v>0</v>
      </c>
      <c r="GB17" s="403">
        <f t="shared" si="99"/>
        <v>0</v>
      </c>
      <c r="GC17" s="403">
        <f t="shared" si="99"/>
        <v>0</v>
      </c>
      <c r="GD17" s="403">
        <f t="shared" si="99"/>
        <v>0</v>
      </c>
      <c r="GE17" s="403">
        <f t="shared" si="99"/>
        <v>0</v>
      </c>
      <c r="GF17" s="403">
        <f t="shared" si="99"/>
        <v>0</v>
      </c>
      <c r="GG17" s="403">
        <f t="shared" si="99"/>
        <v>0</v>
      </c>
      <c r="GH17" s="403">
        <f t="shared" si="37"/>
        <v>0</v>
      </c>
      <c r="GI17" s="403">
        <f t="shared" si="100"/>
        <v>0</v>
      </c>
      <c r="GJ17" s="403">
        <f t="shared" si="100"/>
        <v>0</v>
      </c>
      <c r="GK17" s="403">
        <f t="shared" si="100"/>
        <v>0</v>
      </c>
      <c r="GL17" s="403">
        <f t="shared" si="100"/>
        <v>0</v>
      </c>
      <c r="GM17" s="403">
        <f t="shared" si="100"/>
        <v>0</v>
      </c>
      <c r="GN17" s="403">
        <f t="shared" si="100"/>
        <v>0</v>
      </c>
      <c r="GO17" s="403">
        <f t="shared" si="100"/>
        <v>0</v>
      </c>
      <c r="GP17" s="403">
        <f t="shared" si="100"/>
        <v>0</v>
      </c>
      <c r="GQ17" s="403">
        <f t="shared" si="100"/>
        <v>0</v>
      </c>
      <c r="GR17" s="403">
        <f t="shared" si="101"/>
        <v>0</v>
      </c>
      <c r="GS17" s="403">
        <f t="shared" si="101"/>
        <v>0</v>
      </c>
      <c r="GT17" s="403">
        <f t="shared" si="101"/>
        <v>0</v>
      </c>
      <c r="GU17" s="403">
        <f t="shared" si="101"/>
        <v>0</v>
      </c>
      <c r="GV17" s="403">
        <f t="shared" si="101"/>
        <v>0</v>
      </c>
      <c r="GW17" s="403">
        <f t="shared" si="101"/>
        <v>0</v>
      </c>
      <c r="GX17" s="403">
        <f t="shared" si="101"/>
        <v>0</v>
      </c>
      <c r="GY17" s="403">
        <f t="shared" si="101"/>
        <v>0</v>
      </c>
      <c r="GZ17" s="403">
        <f t="shared" si="101"/>
        <v>0</v>
      </c>
      <c r="HA17" s="403">
        <f t="shared" si="101"/>
        <v>0</v>
      </c>
      <c r="HB17" s="403">
        <f t="shared" si="39"/>
        <v>0</v>
      </c>
      <c r="HC17" s="309"/>
      <c r="HD17" s="309"/>
      <c r="HE17" s="309"/>
      <c r="HF17" s="309"/>
      <c r="HG17" s="221" t="str">
        <f t="shared" si="40"/>
        <v/>
      </c>
      <c r="HH17" s="221" t="str">
        <f t="shared" si="41"/>
        <v/>
      </c>
      <c r="HI17" s="309"/>
      <c r="HJ17" s="309"/>
      <c r="HK17" s="309"/>
      <c r="HL17" s="309"/>
      <c r="HM17" s="309"/>
      <c r="HN17" s="309"/>
      <c r="HO17" s="309"/>
      <c r="HP17" s="309"/>
      <c r="HQ17" s="309"/>
      <c r="HR17" s="309"/>
      <c r="HS17" s="309"/>
      <c r="HT17" s="309"/>
      <c r="HU17" s="309"/>
      <c r="HV17" s="309"/>
      <c r="HW17" s="309"/>
      <c r="HX17" s="309"/>
      <c r="HY17" s="309"/>
      <c r="HZ17" s="309"/>
      <c r="IA17" s="309"/>
      <c r="IB17" s="309"/>
      <c r="IC17" s="309"/>
      <c r="ID17" s="309"/>
      <c r="IE17" s="309"/>
      <c r="IF17" s="309"/>
      <c r="IG17" s="309"/>
      <c r="IH17" s="309"/>
      <c r="II17" s="309"/>
      <c r="IJ17" s="309"/>
    </row>
    <row r="18" spans="1:244" s="299" customFormat="1" ht="12" customHeight="1">
      <c r="A18" s="216"/>
      <c r="B18" s="217"/>
      <c r="C18" s="223"/>
      <c r="D18" s="219"/>
      <c r="E18" s="220" t="str">
        <f t="shared" si="6"/>
        <v/>
      </c>
      <c r="F18" s="221" t="str">
        <f t="shared" si="7"/>
        <v/>
      </c>
      <c r="G18" s="219"/>
      <c r="H18" s="220" t="str">
        <f t="shared" si="8"/>
        <v/>
      </c>
      <c r="I18" s="221" t="str">
        <f t="shared" si="9"/>
        <v/>
      </c>
      <c r="J18" s="222"/>
      <c r="K18" s="252">
        <f t="shared" si="10"/>
        <v>0</v>
      </c>
      <c r="L18" s="238">
        <f t="shared" si="11"/>
        <v>0</v>
      </c>
      <c r="M18" s="238">
        <f t="shared" si="12"/>
        <v>0</v>
      </c>
      <c r="N18" s="316">
        <f t="shared" si="13"/>
        <v>0</v>
      </c>
      <c r="O18" s="316">
        <f t="shared" si="14"/>
        <v>0</v>
      </c>
      <c r="P18" s="316">
        <f t="shared" si="15"/>
        <v>0</v>
      </c>
      <c r="Q18" s="316">
        <f t="shared" si="16"/>
        <v>0</v>
      </c>
      <c r="R18" s="371">
        <f t="shared" si="17"/>
        <v>0</v>
      </c>
      <c r="S18" s="316">
        <f t="shared" si="18"/>
        <v>0</v>
      </c>
      <c r="T18" s="316">
        <f t="shared" si="19"/>
        <v>0</v>
      </c>
      <c r="U18" s="316">
        <f t="shared" si="20"/>
        <v>0</v>
      </c>
      <c r="V18" s="317">
        <f t="shared" si="42"/>
        <v>0</v>
      </c>
      <c r="W18" s="318">
        <f t="shared" si="43"/>
        <v>0</v>
      </c>
      <c r="X18" s="318">
        <f t="shared" si="44"/>
        <v>0</v>
      </c>
      <c r="Y18" s="318">
        <f t="shared" si="45"/>
        <v>0</v>
      </c>
      <c r="Z18" s="318">
        <f t="shared" si="46"/>
        <v>0</v>
      </c>
      <c r="AA18" s="318">
        <f>IF(dkontonr&gt;1499,IF(dkontonr&lt;1560,$N18,0))+IF(kkontonr&gt;1499,IF(kkontonr&lt;1560,$O18,0))+IF(dkontonr&gt;(Kontoplan!AF$3-1),IF(dkontonr&lt;(Kontoplan!AF$3+1000),$N18,0))+IF(kkontonr&gt;(Kontoplan!AF$3-1),IF(kkontonr&lt;(Kontoplan!AF$3+1000),$O18,0),0)</f>
        <v>0</v>
      </c>
      <c r="AB18" s="318">
        <f t="shared" si="47"/>
        <v>0</v>
      </c>
      <c r="AC18" s="318">
        <f t="shared" si="48"/>
        <v>0</v>
      </c>
      <c r="AD18" s="318">
        <f t="shared" si="49"/>
        <v>0</v>
      </c>
      <c r="AE18" s="318">
        <f t="shared" si="50"/>
        <v>0</v>
      </c>
      <c r="AF18" s="318">
        <f t="shared" si="51"/>
        <v>0</v>
      </c>
      <c r="AG18" s="318">
        <f>IF(dkontonr&gt;2399,IF(dkontonr&lt;2500,$N18,0))+IF(kkontonr&gt;2399,IF(kkontonr&lt;2500,$O18,0))+IF(dkontonr&gt;(Kontoplan!$AF$4-1),IF(dkontonr&lt;(Kontoplan!$AF$4+1000),$N18,0))+IF(kkontonr&gt;(Kontoplan!$AF$4-1),IF(kkontonr&lt;(Kontoplan!$AF$4+1000),$O18,0))</f>
        <v>0</v>
      </c>
      <c r="AH18" s="318">
        <f t="shared" si="52"/>
        <v>0</v>
      </c>
      <c r="AI18" s="318">
        <f t="shared" si="53"/>
        <v>0</v>
      </c>
      <c r="AJ18" s="318">
        <f t="shared" si="21"/>
        <v>0</v>
      </c>
      <c r="AK18" s="318">
        <f t="shared" si="54"/>
        <v>0</v>
      </c>
      <c r="AL18" s="318">
        <f t="shared" si="55"/>
        <v>0</v>
      </c>
      <c r="AM18" s="317">
        <f t="shared" si="56"/>
        <v>0</v>
      </c>
      <c r="AN18" s="318">
        <f t="shared" si="57"/>
        <v>0</v>
      </c>
      <c r="AO18" s="319">
        <f t="shared" si="58"/>
        <v>0</v>
      </c>
      <c r="AP18" s="318">
        <f t="shared" si="59"/>
        <v>0</v>
      </c>
      <c r="AQ18" s="318">
        <f t="shared" si="60"/>
        <v>0</v>
      </c>
      <c r="AR18" s="318">
        <f t="shared" si="61"/>
        <v>0</v>
      </c>
      <c r="AS18" s="318">
        <f t="shared" si="62"/>
        <v>0</v>
      </c>
      <c r="AT18" s="318">
        <f t="shared" si="63"/>
        <v>0</v>
      </c>
      <c r="AU18" s="318">
        <f t="shared" si="64"/>
        <v>0</v>
      </c>
      <c r="AV18" s="318">
        <f t="shared" si="65"/>
        <v>0</v>
      </c>
      <c r="AW18" s="318">
        <f t="shared" si="66"/>
        <v>0</v>
      </c>
      <c r="AX18" s="318">
        <f t="shared" si="67"/>
        <v>0</v>
      </c>
      <c r="AY18" s="318">
        <f t="shared" si="68"/>
        <v>0</v>
      </c>
      <c r="AZ18" s="318">
        <f t="shared" si="69"/>
        <v>0</v>
      </c>
      <c r="BA18" s="318">
        <f t="shared" si="70"/>
        <v>0</v>
      </c>
      <c r="BB18" s="319">
        <f t="shared" si="71"/>
        <v>0</v>
      </c>
      <c r="BC18" s="319">
        <f t="shared" si="72"/>
        <v>0</v>
      </c>
      <c r="BD18" s="317">
        <f t="shared" si="73"/>
        <v>0</v>
      </c>
      <c r="BE18" s="318">
        <f t="shared" si="74"/>
        <v>0</v>
      </c>
      <c r="BF18" s="318">
        <f t="shared" si="75"/>
        <v>0</v>
      </c>
      <c r="BG18" s="318">
        <f t="shared" si="76"/>
        <v>0</v>
      </c>
      <c r="BH18" s="317">
        <f t="shared" si="77"/>
        <v>0</v>
      </c>
      <c r="BI18" s="319">
        <f t="shared" si="77"/>
        <v>0</v>
      </c>
      <c r="BJ18" s="319">
        <f t="shared" si="77"/>
        <v>0</v>
      </c>
      <c r="BK18" s="319">
        <f t="shared" si="77"/>
        <v>0</v>
      </c>
      <c r="BL18" s="319">
        <f t="shared" si="77"/>
        <v>0</v>
      </c>
      <c r="BM18" s="319">
        <f t="shared" si="77"/>
        <v>0</v>
      </c>
      <c r="BN18" s="319">
        <f t="shared" si="77"/>
        <v>0</v>
      </c>
      <c r="BO18" s="319">
        <f t="shared" si="77"/>
        <v>0</v>
      </c>
      <c r="BP18" s="319">
        <f t="shared" si="77"/>
        <v>0</v>
      </c>
      <c r="BQ18" s="319">
        <f t="shared" si="77"/>
        <v>0</v>
      </c>
      <c r="BR18" s="319">
        <f t="shared" si="77"/>
        <v>0</v>
      </c>
      <c r="BS18" s="319">
        <f t="shared" si="77"/>
        <v>0</v>
      </c>
      <c r="BT18" s="319">
        <f t="shared" si="77"/>
        <v>0</v>
      </c>
      <c r="BU18" s="319">
        <f t="shared" si="77"/>
        <v>0</v>
      </c>
      <c r="BV18" s="319">
        <f t="shared" si="77"/>
        <v>0</v>
      </c>
      <c r="BW18" s="319">
        <f t="shared" si="77"/>
        <v>0</v>
      </c>
      <c r="BX18" s="319">
        <f t="shared" si="78"/>
        <v>0</v>
      </c>
      <c r="BY18" s="319">
        <f t="shared" si="78"/>
        <v>0</v>
      </c>
      <c r="BZ18" s="319">
        <f t="shared" si="78"/>
        <v>0</v>
      </c>
      <c r="CA18" s="319">
        <f t="shared" si="78"/>
        <v>0</v>
      </c>
      <c r="CB18" s="317">
        <f t="shared" si="79"/>
        <v>0</v>
      </c>
      <c r="CC18" s="319">
        <f t="shared" si="80"/>
        <v>0</v>
      </c>
      <c r="CD18" s="319">
        <f t="shared" si="81"/>
        <v>0</v>
      </c>
      <c r="CE18" s="319">
        <f t="shared" si="82"/>
        <v>0</v>
      </c>
      <c r="CF18" s="333">
        <f t="shared" si="85"/>
        <v>0</v>
      </c>
      <c r="CG18" s="309">
        <f t="shared" si="86"/>
        <v>0</v>
      </c>
      <c r="CH18" s="309">
        <f t="shared" si="87"/>
        <v>0</v>
      </c>
      <c r="CI18" s="309">
        <f t="shared" si="88"/>
        <v>0</v>
      </c>
      <c r="CJ18" s="309">
        <f t="shared" si="89"/>
        <v>0</v>
      </c>
      <c r="CK18" s="379">
        <f t="shared" si="90"/>
        <v>0</v>
      </c>
      <c r="CL18" s="403">
        <f t="shared" si="91"/>
        <v>0</v>
      </c>
      <c r="CM18" s="403">
        <f t="shared" si="91"/>
        <v>0</v>
      </c>
      <c r="CN18" s="403">
        <f t="shared" si="91"/>
        <v>0</v>
      </c>
      <c r="CO18" s="403">
        <f t="shared" si="91"/>
        <v>0</v>
      </c>
      <c r="CP18" s="403">
        <f t="shared" si="91"/>
        <v>0</v>
      </c>
      <c r="CQ18" s="403">
        <f t="shared" si="91"/>
        <v>0</v>
      </c>
      <c r="CR18" s="403">
        <f t="shared" si="91"/>
        <v>0</v>
      </c>
      <c r="CS18" s="403">
        <f t="shared" si="91"/>
        <v>0</v>
      </c>
      <c r="CT18" s="403">
        <f t="shared" si="91"/>
        <v>0</v>
      </c>
      <c r="CU18" s="403">
        <f t="shared" si="91"/>
        <v>0</v>
      </c>
      <c r="CV18" s="403">
        <f t="shared" si="29"/>
        <v>0</v>
      </c>
      <c r="CW18" s="403">
        <f t="shared" si="29"/>
        <v>0</v>
      </c>
      <c r="CX18" s="403">
        <f t="shared" si="92"/>
        <v>0</v>
      </c>
      <c r="CY18" s="403">
        <f t="shared" si="92"/>
        <v>0</v>
      </c>
      <c r="CZ18" s="403">
        <f t="shared" si="92"/>
        <v>0</v>
      </c>
      <c r="DA18" s="403">
        <f t="shared" si="92"/>
        <v>0</v>
      </c>
      <c r="DB18" s="403">
        <f t="shared" si="92"/>
        <v>0</v>
      </c>
      <c r="DC18" s="403">
        <f t="shared" si="92"/>
        <v>0</v>
      </c>
      <c r="DD18" s="403">
        <f t="shared" si="92"/>
        <v>0</v>
      </c>
      <c r="DE18" s="403">
        <f t="shared" si="92"/>
        <v>0</v>
      </c>
      <c r="DF18" s="403">
        <f t="shared" si="30"/>
        <v>0</v>
      </c>
      <c r="DG18" s="403">
        <f t="shared" si="30"/>
        <v>0</v>
      </c>
      <c r="DH18" s="403">
        <f t="shared" si="92"/>
        <v>0</v>
      </c>
      <c r="DI18" s="403">
        <f t="shared" si="30"/>
        <v>0</v>
      </c>
      <c r="DJ18" s="403">
        <f t="shared" si="30"/>
        <v>0</v>
      </c>
      <c r="DK18" s="403">
        <f t="shared" si="30"/>
        <v>0</v>
      </c>
      <c r="DL18" s="403">
        <f t="shared" si="92"/>
        <v>0</v>
      </c>
      <c r="DM18" s="403">
        <f t="shared" si="93"/>
        <v>0</v>
      </c>
      <c r="DN18" s="403">
        <f t="shared" si="93"/>
        <v>0</v>
      </c>
      <c r="DO18" s="403">
        <f t="shared" si="93"/>
        <v>0</v>
      </c>
      <c r="DP18" s="403">
        <f t="shared" si="93"/>
        <v>0</v>
      </c>
      <c r="DQ18" s="403">
        <f t="shared" si="93"/>
        <v>0</v>
      </c>
      <c r="DR18" s="403">
        <f t="shared" si="93"/>
        <v>0</v>
      </c>
      <c r="DS18" s="403">
        <f t="shared" si="93"/>
        <v>0</v>
      </c>
      <c r="DT18" s="403">
        <f t="shared" si="93"/>
        <v>0</v>
      </c>
      <c r="DU18" s="403">
        <f t="shared" si="93"/>
        <v>0</v>
      </c>
      <c r="DV18" s="403">
        <f t="shared" si="83"/>
        <v>0</v>
      </c>
      <c r="DW18" s="403">
        <f t="shared" si="84"/>
        <v>0</v>
      </c>
      <c r="DX18" s="403">
        <f t="shared" si="94"/>
        <v>0</v>
      </c>
      <c r="DY18" s="403">
        <f t="shared" si="94"/>
        <v>0</v>
      </c>
      <c r="DZ18" s="403">
        <f t="shared" si="94"/>
        <v>0</v>
      </c>
      <c r="EA18" s="403">
        <f t="shared" si="94"/>
        <v>0</v>
      </c>
      <c r="EB18" s="403">
        <f t="shared" si="94"/>
        <v>0</v>
      </c>
      <c r="EC18" s="403">
        <f t="shared" si="94"/>
        <v>0</v>
      </c>
      <c r="ED18" s="403">
        <f t="shared" si="94"/>
        <v>0</v>
      </c>
      <c r="EE18" s="403">
        <f t="shared" si="94"/>
        <v>0</v>
      </c>
      <c r="EF18" s="403">
        <f t="shared" si="32"/>
        <v>0</v>
      </c>
      <c r="EG18" s="403">
        <f t="shared" si="95"/>
        <v>0</v>
      </c>
      <c r="EH18" s="403">
        <f t="shared" si="95"/>
        <v>0</v>
      </c>
      <c r="EI18" s="403">
        <f t="shared" si="95"/>
        <v>0</v>
      </c>
      <c r="EJ18" s="403">
        <f t="shared" si="95"/>
        <v>0</v>
      </c>
      <c r="EK18" s="403">
        <f t="shared" si="95"/>
        <v>0</v>
      </c>
      <c r="EL18" s="403">
        <f t="shared" si="95"/>
        <v>0</v>
      </c>
      <c r="EM18" s="403">
        <f t="shared" si="95"/>
        <v>0</v>
      </c>
      <c r="EN18" s="403">
        <f t="shared" si="95"/>
        <v>0</v>
      </c>
      <c r="EO18" s="403">
        <f t="shared" si="95"/>
        <v>0</v>
      </c>
      <c r="EP18" s="403">
        <f t="shared" si="96"/>
        <v>0</v>
      </c>
      <c r="EQ18" s="403">
        <f t="shared" si="34"/>
        <v>0</v>
      </c>
      <c r="ER18" s="403">
        <f t="shared" si="96"/>
        <v>0</v>
      </c>
      <c r="ES18" s="403">
        <f t="shared" si="96"/>
        <v>0</v>
      </c>
      <c r="ET18" s="403">
        <f t="shared" si="96"/>
        <v>0</v>
      </c>
      <c r="EU18" s="403">
        <f t="shared" si="96"/>
        <v>0</v>
      </c>
      <c r="EV18" s="403">
        <f t="shared" si="96"/>
        <v>0</v>
      </c>
      <c r="EW18" s="403">
        <f t="shared" si="96"/>
        <v>0</v>
      </c>
      <c r="EX18" s="403">
        <f t="shared" si="96"/>
        <v>0</v>
      </c>
      <c r="EY18" s="403">
        <f t="shared" si="96"/>
        <v>0</v>
      </c>
      <c r="EZ18" s="403">
        <f t="shared" si="96"/>
        <v>0</v>
      </c>
      <c r="FA18" s="403">
        <f t="shared" si="97"/>
        <v>0</v>
      </c>
      <c r="FB18" s="403">
        <f t="shared" si="97"/>
        <v>0</v>
      </c>
      <c r="FC18" s="403">
        <f t="shared" si="97"/>
        <v>0</v>
      </c>
      <c r="FD18" s="403">
        <f t="shared" si="97"/>
        <v>0</v>
      </c>
      <c r="FE18" s="403">
        <f t="shared" si="97"/>
        <v>0</v>
      </c>
      <c r="FF18" s="403">
        <f t="shared" si="97"/>
        <v>0</v>
      </c>
      <c r="FG18" s="403">
        <f t="shared" si="97"/>
        <v>0</v>
      </c>
      <c r="FH18" s="403">
        <f t="shared" si="97"/>
        <v>0</v>
      </c>
      <c r="FI18" s="403">
        <f t="shared" si="97"/>
        <v>0</v>
      </c>
      <c r="FJ18" s="403">
        <f t="shared" si="97"/>
        <v>0</v>
      </c>
      <c r="FK18" s="403">
        <f t="shared" si="98"/>
        <v>0</v>
      </c>
      <c r="FL18" s="403">
        <f t="shared" si="98"/>
        <v>0</v>
      </c>
      <c r="FM18" s="403">
        <f t="shared" si="98"/>
        <v>0</v>
      </c>
      <c r="FN18" s="403">
        <f t="shared" si="98"/>
        <v>0</v>
      </c>
      <c r="FO18" s="403">
        <f t="shared" si="98"/>
        <v>0</v>
      </c>
      <c r="FP18" s="403">
        <f t="shared" si="98"/>
        <v>0</v>
      </c>
      <c r="FQ18" s="403">
        <f t="shared" si="98"/>
        <v>0</v>
      </c>
      <c r="FR18" s="403">
        <f t="shared" si="98"/>
        <v>0</v>
      </c>
      <c r="FS18" s="403">
        <f t="shared" si="98"/>
        <v>0</v>
      </c>
      <c r="FT18" s="403">
        <f t="shared" si="98"/>
        <v>0</v>
      </c>
      <c r="FU18" s="403">
        <f t="shared" si="99"/>
        <v>0</v>
      </c>
      <c r="FV18" s="403">
        <f t="shared" si="99"/>
        <v>0</v>
      </c>
      <c r="FW18" s="403">
        <f t="shared" si="99"/>
        <v>0</v>
      </c>
      <c r="FX18" s="403">
        <f t="shared" si="99"/>
        <v>0</v>
      </c>
      <c r="FY18" s="403">
        <f t="shared" si="99"/>
        <v>0</v>
      </c>
      <c r="FZ18" s="403">
        <f t="shared" si="99"/>
        <v>0</v>
      </c>
      <c r="GA18" s="403">
        <f t="shared" si="99"/>
        <v>0</v>
      </c>
      <c r="GB18" s="403">
        <f t="shared" si="99"/>
        <v>0</v>
      </c>
      <c r="GC18" s="403">
        <f t="shared" si="99"/>
        <v>0</v>
      </c>
      <c r="GD18" s="403">
        <f t="shared" si="99"/>
        <v>0</v>
      </c>
      <c r="GE18" s="403">
        <f t="shared" si="99"/>
        <v>0</v>
      </c>
      <c r="GF18" s="403">
        <f t="shared" si="99"/>
        <v>0</v>
      </c>
      <c r="GG18" s="403">
        <f t="shared" si="99"/>
        <v>0</v>
      </c>
      <c r="GH18" s="403">
        <f t="shared" si="37"/>
        <v>0</v>
      </c>
      <c r="GI18" s="403">
        <f t="shared" si="100"/>
        <v>0</v>
      </c>
      <c r="GJ18" s="403">
        <f t="shared" si="100"/>
        <v>0</v>
      </c>
      <c r="GK18" s="403">
        <f t="shared" si="100"/>
        <v>0</v>
      </c>
      <c r="GL18" s="403">
        <f t="shared" si="100"/>
        <v>0</v>
      </c>
      <c r="GM18" s="403">
        <f t="shared" si="100"/>
        <v>0</v>
      </c>
      <c r="GN18" s="403">
        <f t="shared" si="100"/>
        <v>0</v>
      </c>
      <c r="GO18" s="403">
        <f t="shared" si="100"/>
        <v>0</v>
      </c>
      <c r="GP18" s="403">
        <f t="shared" si="100"/>
        <v>0</v>
      </c>
      <c r="GQ18" s="403">
        <f t="shared" si="100"/>
        <v>0</v>
      </c>
      <c r="GR18" s="403">
        <f t="shared" si="101"/>
        <v>0</v>
      </c>
      <c r="GS18" s="403">
        <f t="shared" si="101"/>
        <v>0</v>
      </c>
      <c r="GT18" s="403">
        <f t="shared" si="101"/>
        <v>0</v>
      </c>
      <c r="GU18" s="403">
        <f t="shared" si="101"/>
        <v>0</v>
      </c>
      <c r="GV18" s="403">
        <f t="shared" si="101"/>
        <v>0</v>
      </c>
      <c r="GW18" s="403">
        <f t="shared" si="101"/>
        <v>0</v>
      </c>
      <c r="GX18" s="403">
        <f t="shared" si="101"/>
        <v>0</v>
      </c>
      <c r="GY18" s="403">
        <f t="shared" si="101"/>
        <v>0</v>
      </c>
      <c r="GZ18" s="403">
        <f t="shared" si="101"/>
        <v>0</v>
      </c>
      <c r="HA18" s="403">
        <f t="shared" si="101"/>
        <v>0</v>
      </c>
      <c r="HB18" s="403">
        <f t="shared" si="39"/>
        <v>0</v>
      </c>
      <c r="HC18" s="309"/>
      <c r="HD18" s="309"/>
      <c r="HE18" s="309"/>
      <c r="HF18" s="309"/>
      <c r="HG18" s="221" t="str">
        <f t="shared" si="40"/>
        <v/>
      </c>
      <c r="HH18" s="221" t="str">
        <f t="shared" si="41"/>
        <v/>
      </c>
      <c r="HI18" s="309"/>
      <c r="HJ18" s="309"/>
      <c r="HK18" s="309"/>
      <c r="HL18" s="309"/>
      <c r="HM18" s="309"/>
      <c r="HN18" s="309"/>
      <c r="HO18" s="309"/>
      <c r="HP18" s="309"/>
      <c r="HQ18" s="309"/>
      <c r="HR18" s="309"/>
      <c r="HS18" s="309"/>
      <c r="HT18" s="309"/>
      <c r="HU18" s="309"/>
      <c r="HV18" s="309"/>
      <c r="HW18" s="309"/>
      <c r="HX18" s="309"/>
      <c r="HY18" s="309"/>
      <c r="HZ18" s="309"/>
      <c r="IA18" s="309"/>
      <c r="IB18" s="309"/>
      <c r="IC18" s="309"/>
      <c r="ID18" s="309"/>
      <c r="IE18" s="309"/>
      <c r="IF18" s="309"/>
      <c r="IG18" s="309"/>
      <c r="IH18" s="309"/>
      <c r="II18" s="309"/>
      <c r="IJ18" s="309"/>
    </row>
    <row r="19" spans="1:244" s="299" customFormat="1" ht="12" customHeight="1">
      <c r="A19" s="216"/>
      <c r="B19" s="217"/>
      <c r="C19" s="223"/>
      <c r="D19" s="219"/>
      <c r="E19" s="220" t="str">
        <f t="shared" si="6"/>
        <v/>
      </c>
      <c r="F19" s="221" t="str">
        <f t="shared" si="7"/>
        <v/>
      </c>
      <c r="G19" s="219"/>
      <c r="H19" s="220" t="str">
        <f t="shared" si="8"/>
        <v/>
      </c>
      <c r="I19" s="221" t="str">
        <f t="shared" si="9"/>
        <v/>
      </c>
      <c r="J19" s="222"/>
      <c r="K19" s="252">
        <f t="shared" si="10"/>
        <v>0</v>
      </c>
      <c r="L19" s="238">
        <f t="shared" si="11"/>
        <v>0</v>
      </c>
      <c r="M19" s="238">
        <f t="shared" si="12"/>
        <v>0</v>
      </c>
      <c r="N19" s="316">
        <f t="shared" si="13"/>
        <v>0</v>
      </c>
      <c r="O19" s="316">
        <f t="shared" si="14"/>
        <v>0</v>
      </c>
      <c r="P19" s="316">
        <f t="shared" si="15"/>
        <v>0</v>
      </c>
      <c r="Q19" s="316">
        <f t="shared" si="16"/>
        <v>0</v>
      </c>
      <c r="R19" s="371">
        <f t="shared" si="17"/>
        <v>0</v>
      </c>
      <c r="S19" s="316">
        <f t="shared" si="18"/>
        <v>0</v>
      </c>
      <c r="T19" s="316">
        <f t="shared" si="19"/>
        <v>0</v>
      </c>
      <c r="U19" s="316">
        <f t="shared" si="20"/>
        <v>0</v>
      </c>
      <c r="V19" s="317">
        <f t="shared" si="42"/>
        <v>0</v>
      </c>
      <c r="W19" s="318">
        <f t="shared" si="43"/>
        <v>0</v>
      </c>
      <c r="X19" s="318">
        <f t="shared" si="44"/>
        <v>0</v>
      </c>
      <c r="Y19" s="318">
        <f t="shared" si="45"/>
        <v>0</v>
      </c>
      <c r="Z19" s="318">
        <f t="shared" si="46"/>
        <v>0</v>
      </c>
      <c r="AA19" s="318">
        <f>IF(dkontonr&gt;1499,IF(dkontonr&lt;1560,$N19,0))+IF(kkontonr&gt;1499,IF(kkontonr&lt;1560,$O19,0))+IF(dkontonr&gt;(Kontoplan!AF$3-1),IF(dkontonr&lt;(Kontoplan!AF$3+1000),$N19,0))+IF(kkontonr&gt;(Kontoplan!AF$3-1),IF(kkontonr&lt;(Kontoplan!AF$3+1000),$O19,0),0)</f>
        <v>0</v>
      </c>
      <c r="AB19" s="318">
        <f t="shared" si="47"/>
        <v>0</v>
      </c>
      <c r="AC19" s="318">
        <f t="shared" si="48"/>
        <v>0</v>
      </c>
      <c r="AD19" s="318">
        <f t="shared" si="49"/>
        <v>0</v>
      </c>
      <c r="AE19" s="318">
        <f t="shared" si="50"/>
        <v>0</v>
      </c>
      <c r="AF19" s="318">
        <f t="shared" si="51"/>
        <v>0</v>
      </c>
      <c r="AG19" s="318">
        <f>IF(dkontonr&gt;2399,IF(dkontonr&lt;2500,$N19,0))+IF(kkontonr&gt;2399,IF(kkontonr&lt;2500,$O19,0))+IF(dkontonr&gt;(Kontoplan!$AF$4-1),IF(dkontonr&lt;(Kontoplan!$AF$4+1000),$N19,0))+IF(kkontonr&gt;(Kontoplan!$AF$4-1),IF(kkontonr&lt;(Kontoplan!$AF$4+1000),$O19,0))</f>
        <v>0</v>
      </c>
      <c r="AH19" s="318">
        <f t="shared" si="52"/>
        <v>0</v>
      </c>
      <c r="AI19" s="318">
        <f t="shared" si="53"/>
        <v>0</v>
      </c>
      <c r="AJ19" s="318">
        <f t="shared" si="21"/>
        <v>0</v>
      </c>
      <c r="AK19" s="318">
        <f t="shared" si="54"/>
        <v>0</v>
      </c>
      <c r="AL19" s="318">
        <f t="shared" si="55"/>
        <v>0</v>
      </c>
      <c r="AM19" s="317">
        <f t="shared" si="56"/>
        <v>0</v>
      </c>
      <c r="AN19" s="318">
        <f t="shared" si="57"/>
        <v>0</v>
      </c>
      <c r="AO19" s="319">
        <f t="shared" si="58"/>
        <v>0</v>
      </c>
      <c r="AP19" s="318">
        <f t="shared" si="59"/>
        <v>0</v>
      </c>
      <c r="AQ19" s="318">
        <f t="shared" si="60"/>
        <v>0</v>
      </c>
      <c r="AR19" s="318">
        <f t="shared" si="61"/>
        <v>0</v>
      </c>
      <c r="AS19" s="318">
        <f t="shared" si="62"/>
        <v>0</v>
      </c>
      <c r="AT19" s="318">
        <f t="shared" si="63"/>
        <v>0</v>
      </c>
      <c r="AU19" s="318">
        <f t="shared" si="64"/>
        <v>0</v>
      </c>
      <c r="AV19" s="318">
        <f t="shared" si="65"/>
        <v>0</v>
      </c>
      <c r="AW19" s="318">
        <f t="shared" si="66"/>
        <v>0</v>
      </c>
      <c r="AX19" s="318">
        <f t="shared" si="67"/>
        <v>0</v>
      </c>
      <c r="AY19" s="318">
        <f t="shared" si="68"/>
        <v>0</v>
      </c>
      <c r="AZ19" s="318">
        <f t="shared" si="69"/>
        <v>0</v>
      </c>
      <c r="BA19" s="318">
        <f t="shared" si="70"/>
        <v>0</v>
      </c>
      <c r="BB19" s="319">
        <f t="shared" si="71"/>
        <v>0</v>
      </c>
      <c r="BC19" s="319">
        <f t="shared" si="72"/>
        <v>0</v>
      </c>
      <c r="BD19" s="317">
        <f t="shared" si="73"/>
        <v>0</v>
      </c>
      <c r="BE19" s="318">
        <f t="shared" si="74"/>
        <v>0</v>
      </c>
      <c r="BF19" s="318">
        <f t="shared" si="75"/>
        <v>0</v>
      </c>
      <c r="BG19" s="318">
        <f t="shared" si="76"/>
        <v>0</v>
      </c>
      <c r="BH19" s="317">
        <f t="shared" si="77"/>
        <v>0</v>
      </c>
      <c r="BI19" s="319">
        <f t="shared" si="77"/>
        <v>0</v>
      </c>
      <c r="BJ19" s="319">
        <f t="shared" si="77"/>
        <v>0</v>
      </c>
      <c r="BK19" s="319">
        <f t="shared" si="77"/>
        <v>0</v>
      </c>
      <c r="BL19" s="319">
        <f t="shared" si="77"/>
        <v>0</v>
      </c>
      <c r="BM19" s="319">
        <f t="shared" si="77"/>
        <v>0</v>
      </c>
      <c r="BN19" s="319">
        <f t="shared" si="77"/>
        <v>0</v>
      </c>
      <c r="BO19" s="319">
        <f t="shared" si="77"/>
        <v>0</v>
      </c>
      <c r="BP19" s="319">
        <f t="shared" si="77"/>
        <v>0</v>
      </c>
      <c r="BQ19" s="319">
        <f t="shared" si="77"/>
        <v>0</v>
      </c>
      <c r="BR19" s="319">
        <f t="shared" si="77"/>
        <v>0</v>
      </c>
      <c r="BS19" s="319">
        <f t="shared" si="77"/>
        <v>0</v>
      </c>
      <c r="BT19" s="319">
        <f t="shared" si="77"/>
        <v>0</v>
      </c>
      <c r="BU19" s="319">
        <f t="shared" si="77"/>
        <v>0</v>
      </c>
      <c r="BV19" s="319">
        <f t="shared" si="77"/>
        <v>0</v>
      </c>
      <c r="BW19" s="319">
        <f t="shared" si="77"/>
        <v>0</v>
      </c>
      <c r="BX19" s="319">
        <f t="shared" si="78"/>
        <v>0</v>
      </c>
      <c r="BY19" s="319">
        <f t="shared" si="78"/>
        <v>0</v>
      </c>
      <c r="BZ19" s="319">
        <f t="shared" si="78"/>
        <v>0</v>
      </c>
      <c r="CA19" s="319">
        <f t="shared" si="78"/>
        <v>0</v>
      </c>
      <c r="CB19" s="317">
        <f t="shared" si="79"/>
        <v>0</v>
      </c>
      <c r="CC19" s="319">
        <f t="shared" si="80"/>
        <v>0</v>
      </c>
      <c r="CD19" s="319">
        <f t="shared" si="81"/>
        <v>0</v>
      </c>
      <c r="CE19" s="319">
        <f t="shared" si="82"/>
        <v>0</v>
      </c>
      <c r="CF19" s="333">
        <f t="shared" si="85"/>
        <v>0</v>
      </c>
      <c r="CG19" s="309">
        <f t="shared" si="86"/>
        <v>0</v>
      </c>
      <c r="CH19" s="309">
        <f t="shared" si="87"/>
        <v>0</v>
      </c>
      <c r="CI19" s="309">
        <f t="shared" si="88"/>
        <v>0</v>
      </c>
      <c r="CJ19" s="309">
        <f t="shared" si="89"/>
        <v>0</v>
      </c>
      <c r="CK19" s="379">
        <f t="shared" si="90"/>
        <v>0</v>
      </c>
      <c r="CL19" s="403">
        <f t="shared" si="91"/>
        <v>0</v>
      </c>
      <c r="CM19" s="403">
        <f t="shared" si="91"/>
        <v>0</v>
      </c>
      <c r="CN19" s="403">
        <f t="shared" si="91"/>
        <v>0</v>
      </c>
      <c r="CO19" s="403">
        <f t="shared" si="91"/>
        <v>0</v>
      </c>
      <c r="CP19" s="403">
        <f t="shared" si="91"/>
        <v>0</v>
      </c>
      <c r="CQ19" s="403">
        <f t="shared" si="91"/>
        <v>0</v>
      </c>
      <c r="CR19" s="403">
        <f t="shared" si="91"/>
        <v>0</v>
      </c>
      <c r="CS19" s="403">
        <f t="shared" si="91"/>
        <v>0</v>
      </c>
      <c r="CT19" s="403">
        <f t="shared" si="91"/>
        <v>0</v>
      </c>
      <c r="CU19" s="403">
        <f t="shared" si="91"/>
        <v>0</v>
      </c>
      <c r="CV19" s="403">
        <f t="shared" si="29"/>
        <v>0</v>
      </c>
      <c r="CW19" s="403">
        <f t="shared" si="29"/>
        <v>0</v>
      </c>
      <c r="CX19" s="403">
        <f t="shared" si="92"/>
        <v>0</v>
      </c>
      <c r="CY19" s="403">
        <f t="shared" si="92"/>
        <v>0</v>
      </c>
      <c r="CZ19" s="403">
        <f t="shared" si="92"/>
        <v>0</v>
      </c>
      <c r="DA19" s="403">
        <f t="shared" si="92"/>
        <v>0</v>
      </c>
      <c r="DB19" s="403">
        <f t="shared" si="92"/>
        <v>0</v>
      </c>
      <c r="DC19" s="403">
        <f t="shared" si="92"/>
        <v>0</v>
      </c>
      <c r="DD19" s="403">
        <f t="shared" si="92"/>
        <v>0</v>
      </c>
      <c r="DE19" s="403">
        <f t="shared" si="92"/>
        <v>0</v>
      </c>
      <c r="DF19" s="403">
        <f t="shared" si="30"/>
        <v>0</v>
      </c>
      <c r="DG19" s="403">
        <f t="shared" si="30"/>
        <v>0</v>
      </c>
      <c r="DH19" s="403">
        <f t="shared" si="92"/>
        <v>0</v>
      </c>
      <c r="DI19" s="403">
        <f t="shared" si="30"/>
        <v>0</v>
      </c>
      <c r="DJ19" s="403">
        <f t="shared" si="30"/>
        <v>0</v>
      </c>
      <c r="DK19" s="403">
        <f t="shared" si="30"/>
        <v>0</v>
      </c>
      <c r="DL19" s="403">
        <f t="shared" si="92"/>
        <v>0</v>
      </c>
      <c r="DM19" s="403">
        <f t="shared" si="93"/>
        <v>0</v>
      </c>
      <c r="DN19" s="403">
        <f t="shared" si="93"/>
        <v>0</v>
      </c>
      <c r="DO19" s="403">
        <f t="shared" si="93"/>
        <v>0</v>
      </c>
      <c r="DP19" s="403">
        <f t="shared" si="93"/>
        <v>0</v>
      </c>
      <c r="DQ19" s="403">
        <f t="shared" si="93"/>
        <v>0</v>
      </c>
      <c r="DR19" s="403">
        <f t="shared" si="93"/>
        <v>0</v>
      </c>
      <c r="DS19" s="403">
        <f t="shared" si="93"/>
        <v>0</v>
      </c>
      <c r="DT19" s="403">
        <f t="shared" si="93"/>
        <v>0</v>
      </c>
      <c r="DU19" s="403">
        <f t="shared" si="93"/>
        <v>0</v>
      </c>
      <c r="DV19" s="403">
        <f t="shared" si="83"/>
        <v>0</v>
      </c>
      <c r="DW19" s="403">
        <f t="shared" si="84"/>
        <v>0</v>
      </c>
      <c r="DX19" s="403">
        <f t="shared" si="94"/>
        <v>0</v>
      </c>
      <c r="DY19" s="403">
        <f t="shared" si="94"/>
        <v>0</v>
      </c>
      <c r="DZ19" s="403">
        <f t="shared" si="94"/>
        <v>0</v>
      </c>
      <c r="EA19" s="403">
        <f t="shared" si="94"/>
        <v>0</v>
      </c>
      <c r="EB19" s="403">
        <f t="shared" si="94"/>
        <v>0</v>
      </c>
      <c r="EC19" s="403">
        <f t="shared" si="94"/>
        <v>0</v>
      </c>
      <c r="ED19" s="403">
        <f t="shared" si="94"/>
        <v>0</v>
      </c>
      <c r="EE19" s="403">
        <f t="shared" si="94"/>
        <v>0</v>
      </c>
      <c r="EF19" s="403">
        <f t="shared" si="32"/>
        <v>0</v>
      </c>
      <c r="EG19" s="403">
        <f t="shared" si="95"/>
        <v>0</v>
      </c>
      <c r="EH19" s="403">
        <f t="shared" si="95"/>
        <v>0</v>
      </c>
      <c r="EI19" s="403">
        <f t="shared" si="95"/>
        <v>0</v>
      </c>
      <c r="EJ19" s="403">
        <f t="shared" si="95"/>
        <v>0</v>
      </c>
      <c r="EK19" s="403">
        <f t="shared" si="95"/>
        <v>0</v>
      </c>
      <c r="EL19" s="403">
        <f t="shared" si="95"/>
        <v>0</v>
      </c>
      <c r="EM19" s="403">
        <f t="shared" si="95"/>
        <v>0</v>
      </c>
      <c r="EN19" s="403">
        <f t="shared" si="95"/>
        <v>0</v>
      </c>
      <c r="EO19" s="403">
        <f t="shared" si="95"/>
        <v>0</v>
      </c>
      <c r="EP19" s="403">
        <f t="shared" si="96"/>
        <v>0</v>
      </c>
      <c r="EQ19" s="403">
        <f t="shared" si="34"/>
        <v>0</v>
      </c>
      <c r="ER19" s="403">
        <f t="shared" si="96"/>
        <v>0</v>
      </c>
      <c r="ES19" s="403">
        <f t="shared" si="96"/>
        <v>0</v>
      </c>
      <c r="ET19" s="403">
        <f t="shared" si="96"/>
        <v>0</v>
      </c>
      <c r="EU19" s="403">
        <f t="shared" si="96"/>
        <v>0</v>
      </c>
      <c r="EV19" s="403">
        <f t="shared" si="96"/>
        <v>0</v>
      </c>
      <c r="EW19" s="403">
        <f t="shared" si="96"/>
        <v>0</v>
      </c>
      <c r="EX19" s="403">
        <f t="shared" si="96"/>
        <v>0</v>
      </c>
      <c r="EY19" s="403">
        <f t="shared" si="96"/>
        <v>0</v>
      </c>
      <c r="EZ19" s="403">
        <f t="shared" si="96"/>
        <v>0</v>
      </c>
      <c r="FA19" s="403">
        <f t="shared" si="97"/>
        <v>0</v>
      </c>
      <c r="FB19" s="403">
        <f t="shared" si="97"/>
        <v>0</v>
      </c>
      <c r="FC19" s="403">
        <f t="shared" si="97"/>
        <v>0</v>
      </c>
      <c r="FD19" s="403">
        <f t="shared" si="97"/>
        <v>0</v>
      </c>
      <c r="FE19" s="403">
        <f t="shared" si="97"/>
        <v>0</v>
      </c>
      <c r="FF19" s="403">
        <f t="shared" si="97"/>
        <v>0</v>
      </c>
      <c r="FG19" s="403">
        <f t="shared" si="97"/>
        <v>0</v>
      </c>
      <c r="FH19" s="403">
        <f t="shared" si="97"/>
        <v>0</v>
      </c>
      <c r="FI19" s="403">
        <f t="shared" si="97"/>
        <v>0</v>
      </c>
      <c r="FJ19" s="403">
        <f t="shared" si="97"/>
        <v>0</v>
      </c>
      <c r="FK19" s="403">
        <f t="shared" si="98"/>
        <v>0</v>
      </c>
      <c r="FL19" s="403">
        <f t="shared" si="98"/>
        <v>0</v>
      </c>
      <c r="FM19" s="403">
        <f t="shared" si="98"/>
        <v>0</v>
      </c>
      <c r="FN19" s="403">
        <f t="shared" si="98"/>
        <v>0</v>
      </c>
      <c r="FO19" s="403">
        <f t="shared" si="98"/>
        <v>0</v>
      </c>
      <c r="FP19" s="403">
        <f t="shared" si="98"/>
        <v>0</v>
      </c>
      <c r="FQ19" s="403">
        <f t="shared" si="98"/>
        <v>0</v>
      </c>
      <c r="FR19" s="403">
        <f t="shared" si="98"/>
        <v>0</v>
      </c>
      <c r="FS19" s="403">
        <f t="shared" si="98"/>
        <v>0</v>
      </c>
      <c r="FT19" s="403">
        <f t="shared" si="98"/>
        <v>0</v>
      </c>
      <c r="FU19" s="403">
        <f t="shared" si="99"/>
        <v>0</v>
      </c>
      <c r="FV19" s="403">
        <f t="shared" si="99"/>
        <v>0</v>
      </c>
      <c r="FW19" s="403">
        <f t="shared" si="99"/>
        <v>0</v>
      </c>
      <c r="FX19" s="403">
        <f t="shared" si="99"/>
        <v>0</v>
      </c>
      <c r="FY19" s="403">
        <f t="shared" si="99"/>
        <v>0</v>
      </c>
      <c r="FZ19" s="403">
        <f t="shared" si="99"/>
        <v>0</v>
      </c>
      <c r="GA19" s="403">
        <f t="shared" si="99"/>
        <v>0</v>
      </c>
      <c r="GB19" s="403">
        <f t="shared" si="99"/>
        <v>0</v>
      </c>
      <c r="GC19" s="403">
        <f t="shared" si="99"/>
        <v>0</v>
      </c>
      <c r="GD19" s="403">
        <f t="shared" si="99"/>
        <v>0</v>
      </c>
      <c r="GE19" s="403">
        <f t="shared" si="99"/>
        <v>0</v>
      </c>
      <c r="GF19" s="403">
        <f t="shared" si="99"/>
        <v>0</v>
      </c>
      <c r="GG19" s="403">
        <f t="shared" si="99"/>
        <v>0</v>
      </c>
      <c r="GH19" s="403">
        <f t="shared" si="37"/>
        <v>0</v>
      </c>
      <c r="GI19" s="403">
        <f t="shared" si="100"/>
        <v>0</v>
      </c>
      <c r="GJ19" s="403">
        <f t="shared" si="100"/>
        <v>0</v>
      </c>
      <c r="GK19" s="403">
        <f t="shared" si="100"/>
        <v>0</v>
      </c>
      <c r="GL19" s="403">
        <f t="shared" si="100"/>
        <v>0</v>
      </c>
      <c r="GM19" s="403">
        <f t="shared" si="100"/>
        <v>0</v>
      </c>
      <c r="GN19" s="403">
        <f t="shared" si="100"/>
        <v>0</v>
      </c>
      <c r="GO19" s="403">
        <f t="shared" si="100"/>
        <v>0</v>
      </c>
      <c r="GP19" s="403">
        <f t="shared" si="100"/>
        <v>0</v>
      </c>
      <c r="GQ19" s="403">
        <f t="shared" si="100"/>
        <v>0</v>
      </c>
      <c r="GR19" s="403">
        <f t="shared" si="101"/>
        <v>0</v>
      </c>
      <c r="GS19" s="403">
        <f t="shared" si="101"/>
        <v>0</v>
      </c>
      <c r="GT19" s="403">
        <f t="shared" si="101"/>
        <v>0</v>
      </c>
      <c r="GU19" s="403">
        <f t="shared" si="101"/>
        <v>0</v>
      </c>
      <c r="GV19" s="403">
        <f t="shared" si="101"/>
        <v>0</v>
      </c>
      <c r="GW19" s="403">
        <f t="shared" si="101"/>
        <v>0</v>
      </c>
      <c r="GX19" s="403">
        <f t="shared" si="101"/>
        <v>0</v>
      </c>
      <c r="GY19" s="403">
        <f t="shared" si="101"/>
        <v>0</v>
      </c>
      <c r="GZ19" s="403">
        <f t="shared" si="101"/>
        <v>0</v>
      </c>
      <c r="HA19" s="403">
        <f t="shared" si="101"/>
        <v>0</v>
      </c>
      <c r="HB19" s="403">
        <f t="shared" si="39"/>
        <v>0</v>
      </c>
      <c r="HC19" s="309"/>
      <c r="HD19" s="309"/>
      <c r="HE19" s="309"/>
      <c r="HF19" s="309"/>
      <c r="HG19" s="221" t="str">
        <f t="shared" si="40"/>
        <v/>
      </c>
      <c r="HH19" s="221" t="str">
        <f t="shared" si="41"/>
        <v/>
      </c>
      <c r="HI19" s="309"/>
      <c r="HJ19" s="309"/>
      <c r="HK19" s="309"/>
      <c r="HL19" s="309"/>
      <c r="HM19" s="309"/>
      <c r="HN19" s="309"/>
      <c r="HO19" s="309"/>
      <c r="HP19" s="309"/>
      <c r="HQ19" s="309"/>
      <c r="HR19" s="309"/>
      <c r="HS19" s="309"/>
      <c r="HT19" s="309"/>
      <c r="HU19" s="309"/>
      <c r="HV19" s="309"/>
      <c r="HW19" s="309"/>
      <c r="HX19" s="309"/>
      <c r="HY19" s="309"/>
      <c r="HZ19" s="309"/>
      <c r="IA19" s="309"/>
      <c r="IB19" s="309"/>
      <c r="IC19" s="309"/>
      <c r="ID19" s="309"/>
      <c r="IE19" s="309"/>
      <c r="IF19" s="309"/>
      <c r="IG19" s="309"/>
      <c r="IH19" s="309"/>
      <c r="II19" s="309"/>
      <c r="IJ19" s="309"/>
    </row>
    <row r="20" spans="1:244" s="299" customFormat="1" ht="12" customHeight="1">
      <c r="A20" s="216"/>
      <c r="B20" s="217"/>
      <c r="C20" s="223"/>
      <c r="D20" s="219"/>
      <c r="E20" s="220" t="str">
        <f t="shared" si="6"/>
        <v/>
      </c>
      <c r="F20" s="221" t="str">
        <f t="shared" si="7"/>
        <v/>
      </c>
      <c r="G20" s="219"/>
      <c r="H20" s="220" t="str">
        <f t="shared" si="8"/>
        <v/>
      </c>
      <c r="I20" s="221" t="str">
        <f t="shared" si="9"/>
        <v/>
      </c>
      <c r="J20" s="222"/>
      <c r="K20" s="252">
        <f t="shared" si="10"/>
        <v>0</v>
      </c>
      <c r="L20" s="238">
        <f t="shared" si="11"/>
        <v>0</v>
      </c>
      <c r="M20" s="238">
        <f t="shared" si="12"/>
        <v>0</v>
      </c>
      <c r="N20" s="316">
        <f t="shared" si="13"/>
        <v>0</v>
      </c>
      <c r="O20" s="316">
        <f t="shared" si="14"/>
        <v>0</v>
      </c>
      <c r="P20" s="316">
        <f t="shared" si="15"/>
        <v>0</v>
      </c>
      <c r="Q20" s="316">
        <f t="shared" si="16"/>
        <v>0</v>
      </c>
      <c r="R20" s="371">
        <f t="shared" si="17"/>
        <v>0</v>
      </c>
      <c r="S20" s="316">
        <f t="shared" si="18"/>
        <v>0</v>
      </c>
      <c r="T20" s="316">
        <f t="shared" si="19"/>
        <v>0</v>
      </c>
      <c r="U20" s="316">
        <f t="shared" si="20"/>
        <v>0</v>
      </c>
      <c r="V20" s="317">
        <f t="shared" si="42"/>
        <v>0</v>
      </c>
      <c r="W20" s="318">
        <f t="shared" si="43"/>
        <v>0</v>
      </c>
      <c r="X20" s="318">
        <f t="shared" si="44"/>
        <v>0</v>
      </c>
      <c r="Y20" s="318">
        <f t="shared" si="45"/>
        <v>0</v>
      </c>
      <c r="Z20" s="318">
        <f t="shared" si="46"/>
        <v>0</v>
      </c>
      <c r="AA20" s="318">
        <f>IF(dkontonr&gt;1499,IF(dkontonr&lt;1560,$N20,0))+IF(kkontonr&gt;1499,IF(kkontonr&lt;1560,$O20,0))+IF(dkontonr&gt;(Kontoplan!AF$3-1),IF(dkontonr&lt;(Kontoplan!AF$3+1000),$N20,0))+IF(kkontonr&gt;(Kontoplan!AF$3-1),IF(kkontonr&lt;(Kontoplan!AF$3+1000),$O20,0),0)</f>
        <v>0</v>
      </c>
      <c r="AB20" s="318">
        <f t="shared" si="47"/>
        <v>0</v>
      </c>
      <c r="AC20" s="318">
        <f t="shared" si="48"/>
        <v>0</v>
      </c>
      <c r="AD20" s="318">
        <f t="shared" si="49"/>
        <v>0</v>
      </c>
      <c r="AE20" s="318">
        <f t="shared" si="50"/>
        <v>0</v>
      </c>
      <c r="AF20" s="318">
        <f t="shared" si="51"/>
        <v>0</v>
      </c>
      <c r="AG20" s="318">
        <f>IF(dkontonr&gt;2399,IF(dkontonr&lt;2500,$N20,0))+IF(kkontonr&gt;2399,IF(kkontonr&lt;2500,$O20,0))+IF(dkontonr&gt;(Kontoplan!$AF$4-1),IF(dkontonr&lt;(Kontoplan!$AF$4+1000),$N20,0))+IF(kkontonr&gt;(Kontoplan!$AF$4-1),IF(kkontonr&lt;(Kontoplan!$AF$4+1000),$O20,0))</f>
        <v>0</v>
      </c>
      <c r="AH20" s="318">
        <f t="shared" si="52"/>
        <v>0</v>
      </c>
      <c r="AI20" s="318">
        <f t="shared" si="53"/>
        <v>0</v>
      </c>
      <c r="AJ20" s="318">
        <f t="shared" si="21"/>
        <v>0</v>
      </c>
      <c r="AK20" s="318">
        <f t="shared" si="54"/>
        <v>0</v>
      </c>
      <c r="AL20" s="318">
        <f t="shared" si="55"/>
        <v>0</v>
      </c>
      <c r="AM20" s="317">
        <f t="shared" si="56"/>
        <v>0</v>
      </c>
      <c r="AN20" s="318">
        <f t="shared" si="57"/>
        <v>0</v>
      </c>
      <c r="AO20" s="319">
        <f t="shared" si="58"/>
        <v>0</v>
      </c>
      <c r="AP20" s="318">
        <f t="shared" si="59"/>
        <v>0</v>
      </c>
      <c r="AQ20" s="318">
        <f t="shared" si="60"/>
        <v>0</v>
      </c>
      <c r="AR20" s="318">
        <f t="shared" si="61"/>
        <v>0</v>
      </c>
      <c r="AS20" s="318">
        <f t="shared" si="62"/>
        <v>0</v>
      </c>
      <c r="AT20" s="318">
        <f t="shared" si="63"/>
        <v>0</v>
      </c>
      <c r="AU20" s="318">
        <f t="shared" si="64"/>
        <v>0</v>
      </c>
      <c r="AV20" s="318">
        <f t="shared" si="65"/>
        <v>0</v>
      </c>
      <c r="AW20" s="318">
        <f t="shared" si="66"/>
        <v>0</v>
      </c>
      <c r="AX20" s="318">
        <f t="shared" si="67"/>
        <v>0</v>
      </c>
      <c r="AY20" s="318">
        <f t="shared" si="68"/>
        <v>0</v>
      </c>
      <c r="AZ20" s="318">
        <f t="shared" si="69"/>
        <v>0</v>
      </c>
      <c r="BA20" s="318">
        <f t="shared" si="70"/>
        <v>0</v>
      </c>
      <c r="BB20" s="319">
        <f t="shared" si="71"/>
        <v>0</v>
      </c>
      <c r="BC20" s="319">
        <f t="shared" si="72"/>
        <v>0</v>
      </c>
      <c r="BD20" s="317">
        <f t="shared" si="73"/>
        <v>0</v>
      </c>
      <c r="BE20" s="318">
        <f t="shared" si="74"/>
        <v>0</v>
      </c>
      <c r="BF20" s="318">
        <f t="shared" si="75"/>
        <v>0</v>
      </c>
      <c r="BG20" s="318">
        <f t="shared" si="76"/>
        <v>0</v>
      </c>
      <c r="BH20" s="317">
        <f t="shared" si="77"/>
        <v>0</v>
      </c>
      <c r="BI20" s="319">
        <f t="shared" si="77"/>
        <v>0</v>
      </c>
      <c r="BJ20" s="319">
        <f t="shared" si="77"/>
        <v>0</v>
      </c>
      <c r="BK20" s="319">
        <f t="shared" si="77"/>
        <v>0</v>
      </c>
      <c r="BL20" s="319">
        <f t="shared" si="77"/>
        <v>0</v>
      </c>
      <c r="BM20" s="319">
        <f t="shared" si="77"/>
        <v>0</v>
      </c>
      <c r="BN20" s="319">
        <f t="shared" si="77"/>
        <v>0</v>
      </c>
      <c r="BO20" s="319">
        <f t="shared" si="77"/>
        <v>0</v>
      </c>
      <c r="BP20" s="319">
        <f t="shared" si="77"/>
        <v>0</v>
      </c>
      <c r="BQ20" s="319">
        <f t="shared" si="77"/>
        <v>0</v>
      </c>
      <c r="BR20" s="319">
        <f t="shared" si="77"/>
        <v>0</v>
      </c>
      <c r="BS20" s="319">
        <f t="shared" si="77"/>
        <v>0</v>
      </c>
      <c r="BT20" s="319">
        <f t="shared" si="77"/>
        <v>0</v>
      </c>
      <c r="BU20" s="319">
        <f t="shared" si="77"/>
        <v>0</v>
      </c>
      <c r="BV20" s="319">
        <f t="shared" si="77"/>
        <v>0</v>
      </c>
      <c r="BW20" s="319">
        <f t="shared" si="77"/>
        <v>0</v>
      </c>
      <c r="BX20" s="319">
        <f t="shared" si="78"/>
        <v>0</v>
      </c>
      <c r="BY20" s="319">
        <f t="shared" si="78"/>
        <v>0</v>
      </c>
      <c r="BZ20" s="319">
        <f t="shared" si="78"/>
        <v>0</v>
      </c>
      <c r="CA20" s="319">
        <f t="shared" si="78"/>
        <v>0</v>
      </c>
      <c r="CB20" s="317">
        <f t="shared" si="79"/>
        <v>0</v>
      </c>
      <c r="CC20" s="319">
        <f t="shared" si="80"/>
        <v>0</v>
      </c>
      <c r="CD20" s="319">
        <f t="shared" si="81"/>
        <v>0</v>
      </c>
      <c r="CE20" s="319">
        <f t="shared" si="82"/>
        <v>0</v>
      </c>
      <c r="CF20" s="333">
        <f t="shared" si="85"/>
        <v>0</v>
      </c>
      <c r="CG20" s="309">
        <f t="shared" si="86"/>
        <v>0</v>
      </c>
      <c r="CH20" s="309">
        <f t="shared" si="87"/>
        <v>0</v>
      </c>
      <c r="CI20" s="309">
        <f t="shared" si="88"/>
        <v>0</v>
      </c>
      <c r="CJ20" s="309">
        <f t="shared" si="89"/>
        <v>0</v>
      </c>
      <c r="CK20" s="379">
        <f t="shared" si="90"/>
        <v>0</v>
      </c>
      <c r="CL20" s="403">
        <f t="shared" si="91"/>
        <v>0</v>
      </c>
      <c r="CM20" s="403">
        <f t="shared" si="91"/>
        <v>0</v>
      </c>
      <c r="CN20" s="403">
        <f t="shared" si="91"/>
        <v>0</v>
      </c>
      <c r="CO20" s="403">
        <f t="shared" si="91"/>
        <v>0</v>
      </c>
      <c r="CP20" s="403">
        <f t="shared" si="91"/>
        <v>0</v>
      </c>
      <c r="CQ20" s="403">
        <f t="shared" si="91"/>
        <v>0</v>
      </c>
      <c r="CR20" s="403">
        <f t="shared" si="91"/>
        <v>0</v>
      </c>
      <c r="CS20" s="403">
        <f t="shared" si="91"/>
        <v>0</v>
      </c>
      <c r="CT20" s="403">
        <f t="shared" si="91"/>
        <v>0</v>
      </c>
      <c r="CU20" s="403">
        <f t="shared" si="91"/>
        <v>0</v>
      </c>
      <c r="CV20" s="403">
        <f t="shared" si="29"/>
        <v>0</v>
      </c>
      <c r="CW20" s="403">
        <f t="shared" si="29"/>
        <v>0</v>
      </c>
      <c r="CX20" s="403">
        <f t="shared" si="92"/>
        <v>0</v>
      </c>
      <c r="CY20" s="403">
        <f t="shared" si="92"/>
        <v>0</v>
      </c>
      <c r="CZ20" s="403">
        <f t="shared" si="92"/>
        <v>0</v>
      </c>
      <c r="DA20" s="403">
        <f t="shared" si="92"/>
        <v>0</v>
      </c>
      <c r="DB20" s="403">
        <f t="shared" si="92"/>
        <v>0</v>
      </c>
      <c r="DC20" s="403">
        <f t="shared" si="92"/>
        <v>0</v>
      </c>
      <c r="DD20" s="403">
        <f t="shared" si="92"/>
        <v>0</v>
      </c>
      <c r="DE20" s="403">
        <f t="shared" si="92"/>
        <v>0</v>
      </c>
      <c r="DF20" s="403">
        <f t="shared" si="30"/>
        <v>0</v>
      </c>
      <c r="DG20" s="403">
        <f t="shared" si="30"/>
        <v>0</v>
      </c>
      <c r="DH20" s="403">
        <f t="shared" si="92"/>
        <v>0</v>
      </c>
      <c r="DI20" s="403">
        <f t="shared" si="30"/>
        <v>0</v>
      </c>
      <c r="DJ20" s="403">
        <f t="shared" si="30"/>
        <v>0</v>
      </c>
      <c r="DK20" s="403">
        <f t="shared" si="30"/>
        <v>0</v>
      </c>
      <c r="DL20" s="403">
        <f t="shared" si="92"/>
        <v>0</v>
      </c>
      <c r="DM20" s="403">
        <f t="shared" si="93"/>
        <v>0</v>
      </c>
      <c r="DN20" s="403">
        <f t="shared" si="93"/>
        <v>0</v>
      </c>
      <c r="DO20" s="403">
        <f t="shared" si="93"/>
        <v>0</v>
      </c>
      <c r="DP20" s="403">
        <f t="shared" si="93"/>
        <v>0</v>
      </c>
      <c r="DQ20" s="403">
        <f t="shared" si="93"/>
        <v>0</v>
      </c>
      <c r="DR20" s="403">
        <f t="shared" si="93"/>
        <v>0</v>
      </c>
      <c r="DS20" s="403">
        <f t="shared" si="93"/>
        <v>0</v>
      </c>
      <c r="DT20" s="403">
        <f t="shared" si="93"/>
        <v>0</v>
      </c>
      <c r="DU20" s="403">
        <f t="shared" si="93"/>
        <v>0</v>
      </c>
      <c r="DV20" s="403">
        <f t="shared" si="83"/>
        <v>0</v>
      </c>
      <c r="DW20" s="403">
        <f t="shared" si="84"/>
        <v>0</v>
      </c>
      <c r="DX20" s="403">
        <f t="shared" si="94"/>
        <v>0</v>
      </c>
      <c r="DY20" s="403">
        <f t="shared" si="94"/>
        <v>0</v>
      </c>
      <c r="DZ20" s="403">
        <f t="shared" si="94"/>
        <v>0</v>
      </c>
      <c r="EA20" s="403">
        <f t="shared" si="94"/>
        <v>0</v>
      </c>
      <c r="EB20" s="403">
        <f t="shared" si="94"/>
        <v>0</v>
      </c>
      <c r="EC20" s="403">
        <f t="shared" si="94"/>
        <v>0</v>
      </c>
      <c r="ED20" s="403">
        <f t="shared" si="94"/>
        <v>0</v>
      </c>
      <c r="EE20" s="403">
        <f t="shared" si="94"/>
        <v>0</v>
      </c>
      <c r="EF20" s="403">
        <f t="shared" si="32"/>
        <v>0</v>
      </c>
      <c r="EG20" s="403">
        <f t="shared" si="95"/>
        <v>0</v>
      </c>
      <c r="EH20" s="403">
        <f t="shared" si="95"/>
        <v>0</v>
      </c>
      <c r="EI20" s="403">
        <f t="shared" si="95"/>
        <v>0</v>
      </c>
      <c r="EJ20" s="403">
        <f t="shared" si="95"/>
        <v>0</v>
      </c>
      <c r="EK20" s="403">
        <f t="shared" si="95"/>
        <v>0</v>
      </c>
      <c r="EL20" s="403">
        <f t="shared" si="95"/>
        <v>0</v>
      </c>
      <c r="EM20" s="403">
        <f t="shared" si="95"/>
        <v>0</v>
      </c>
      <c r="EN20" s="403">
        <f t="shared" si="95"/>
        <v>0</v>
      </c>
      <c r="EO20" s="403">
        <f t="shared" si="95"/>
        <v>0</v>
      </c>
      <c r="EP20" s="403">
        <f t="shared" si="96"/>
        <v>0</v>
      </c>
      <c r="EQ20" s="403">
        <f t="shared" si="34"/>
        <v>0</v>
      </c>
      <c r="ER20" s="403">
        <f t="shared" si="96"/>
        <v>0</v>
      </c>
      <c r="ES20" s="403">
        <f t="shared" si="96"/>
        <v>0</v>
      </c>
      <c r="ET20" s="403">
        <f t="shared" si="96"/>
        <v>0</v>
      </c>
      <c r="EU20" s="403">
        <f t="shared" si="96"/>
        <v>0</v>
      </c>
      <c r="EV20" s="403">
        <f t="shared" si="96"/>
        <v>0</v>
      </c>
      <c r="EW20" s="403">
        <f t="shared" si="96"/>
        <v>0</v>
      </c>
      <c r="EX20" s="403">
        <f t="shared" si="96"/>
        <v>0</v>
      </c>
      <c r="EY20" s="403">
        <f t="shared" si="96"/>
        <v>0</v>
      </c>
      <c r="EZ20" s="403">
        <f t="shared" si="96"/>
        <v>0</v>
      </c>
      <c r="FA20" s="403">
        <f t="shared" si="97"/>
        <v>0</v>
      </c>
      <c r="FB20" s="403">
        <f t="shared" si="97"/>
        <v>0</v>
      </c>
      <c r="FC20" s="403">
        <f t="shared" si="97"/>
        <v>0</v>
      </c>
      <c r="FD20" s="403">
        <f t="shared" si="97"/>
        <v>0</v>
      </c>
      <c r="FE20" s="403">
        <f t="shared" si="97"/>
        <v>0</v>
      </c>
      <c r="FF20" s="403">
        <f t="shared" si="97"/>
        <v>0</v>
      </c>
      <c r="FG20" s="403">
        <f t="shared" si="97"/>
        <v>0</v>
      </c>
      <c r="FH20" s="403">
        <f t="shared" si="97"/>
        <v>0</v>
      </c>
      <c r="FI20" s="403">
        <f t="shared" si="97"/>
        <v>0</v>
      </c>
      <c r="FJ20" s="403">
        <f t="shared" si="97"/>
        <v>0</v>
      </c>
      <c r="FK20" s="403">
        <f t="shared" si="98"/>
        <v>0</v>
      </c>
      <c r="FL20" s="403">
        <f t="shared" si="98"/>
        <v>0</v>
      </c>
      <c r="FM20" s="403">
        <f t="shared" si="98"/>
        <v>0</v>
      </c>
      <c r="FN20" s="403">
        <f t="shared" si="98"/>
        <v>0</v>
      </c>
      <c r="FO20" s="403">
        <f t="shared" si="98"/>
        <v>0</v>
      </c>
      <c r="FP20" s="403">
        <f t="shared" si="98"/>
        <v>0</v>
      </c>
      <c r="FQ20" s="403">
        <f t="shared" si="98"/>
        <v>0</v>
      </c>
      <c r="FR20" s="403">
        <f t="shared" si="98"/>
        <v>0</v>
      </c>
      <c r="FS20" s="403">
        <f t="shared" si="98"/>
        <v>0</v>
      </c>
      <c r="FT20" s="403">
        <f t="shared" si="98"/>
        <v>0</v>
      </c>
      <c r="FU20" s="403">
        <f t="shared" si="99"/>
        <v>0</v>
      </c>
      <c r="FV20" s="403">
        <f t="shared" si="99"/>
        <v>0</v>
      </c>
      <c r="FW20" s="403">
        <f t="shared" si="99"/>
        <v>0</v>
      </c>
      <c r="FX20" s="403">
        <f t="shared" si="99"/>
        <v>0</v>
      </c>
      <c r="FY20" s="403">
        <f t="shared" si="99"/>
        <v>0</v>
      </c>
      <c r="FZ20" s="403">
        <f t="shared" si="99"/>
        <v>0</v>
      </c>
      <c r="GA20" s="403">
        <f t="shared" si="99"/>
        <v>0</v>
      </c>
      <c r="GB20" s="403">
        <f t="shared" si="99"/>
        <v>0</v>
      </c>
      <c r="GC20" s="403">
        <f t="shared" si="99"/>
        <v>0</v>
      </c>
      <c r="GD20" s="403">
        <f t="shared" si="99"/>
        <v>0</v>
      </c>
      <c r="GE20" s="403">
        <f t="shared" si="99"/>
        <v>0</v>
      </c>
      <c r="GF20" s="403">
        <f t="shared" si="99"/>
        <v>0</v>
      </c>
      <c r="GG20" s="403">
        <f t="shared" si="99"/>
        <v>0</v>
      </c>
      <c r="GH20" s="403">
        <f t="shared" si="37"/>
        <v>0</v>
      </c>
      <c r="GI20" s="403">
        <f t="shared" si="100"/>
        <v>0</v>
      </c>
      <c r="GJ20" s="403">
        <f t="shared" si="100"/>
        <v>0</v>
      </c>
      <c r="GK20" s="403">
        <f t="shared" si="100"/>
        <v>0</v>
      </c>
      <c r="GL20" s="403">
        <f t="shared" si="100"/>
        <v>0</v>
      </c>
      <c r="GM20" s="403">
        <f t="shared" si="100"/>
        <v>0</v>
      </c>
      <c r="GN20" s="403">
        <f t="shared" si="100"/>
        <v>0</v>
      </c>
      <c r="GO20" s="403">
        <f t="shared" si="100"/>
        <v>0</v>
      </c>
      <c r="GP20" s="403">
        <f t="shared" si="100"/>
        <v>0</v>
      </c>
      <c r="GQ20" s="403">
        <f t="shared" si="100"/>
        <v>0</v>
      </c>
      <c r="GR20" s="403">
        <f t="shared" si="101"/>
        <v>0</v>
      </c>
      <c r="GS20" s="403">
        <f t="shared" si="101"/>
        <v>0</v>
      </c>
      <c r="GT20" s="403">
        <f t="shared" si="101"/>
        <v>0</v>
      </c>
      <c r="GU20" s="403">
        <f t="shared" si="101"/>
        <v>0</v>
      </c>
      <c r="GV20" s="403">
        <f t="shared" si="101"/>
        <v>0</v>
      </c>
      <c r="GW20" s="403">
        <f t="shared" si="101"/>
        <v>0</v>
      </c>
      <c r="GX20" s="403">
        <f t="shared" si="101"/>
        <v>0</v>
      </c>
      <c r="GY20" s="403">
        <f t="shared" si="101"/>
        <v>0</v>
      </c>
      <c r="GZ20" s="403">
        <f t="shared" si="101"/>
        <v>0</v>
      </c>
      <c r="HA20" s="403">
        <f t="shared" si="101"/>
        <v>0</v>
      </c>
      <c r="HB20" s="403">
        <f t="shared" si="39"/>
        <v>0</v>
      </c>
      <c r="HC20" s="309"/>
      <c r="HD20" s="309"/>
      <c r="HE20" s="309"/>
      <c r="HF20" s="309"/>
      <c r="HG20" s="221" t="str">
        <f t="shared" si="40"/>
        <v/>
      </c>
      <c r="HH20" s="221" t="str">
        <f t="shared" si="41"/>
        <v/>
      </c>
      <c r="HI20" s="309"/>
      <c r="HJ20" s="309"/>
      <c r="HK20" s="309"/>
      <c r="HL20" s="309"/>
      <c r="HM20" s="309"/>
      <c r="HN20" s="309"/>
      <c r="HO20" s="309"/>
      <c r="HP20" s="309"/>
      <c r="HQ20" s="309"/>
      <c r="HR20" s="309"/>
      <c r="HS20" s="309"/>
      <c r="HT20" s="309"/>
      <c r="HU20" s="309"/>
      <c r="HV20" s="309"/>
      <c r="HW20" s="309"/>
      <c r="HX20" s="309"/>
      <c r="HY20" s="309"/>
      <c r="HZ20" s="309"/>
      <c r="IA20" s="309"/>
      <c r="IB20" s="309"/>
      <c r="IC20" s="309"/>
      <c r="ID20" s="309"/>
      <c r="IE20" s="309"/>
      <c r="IF20" s="309"/>
      <c r="IG20" s="309"/>
      <c r="IH20" s="309"/>
      <c r="II20" s="309"/>
      <c r="IJ20" s="309"/>
    </row>
    <row r="21" spans="1:244" s="299" customFormat="1" ht="12" customHeight="1">
      <c r="A21" s="216"/>
      <c r="B21" s="217"/>
      <c r="C21" s="223"/>
      <c r="D21" s="219"/>
      <c r="E21" s="220" t="str">
        <f t="shared" si="6"/>
        <v/>
      </c>
      <c r="F21" s="221" t="str">
        <f t="shared" si="7"/>
        <v/>
      </c>
      <c r="G21" s="219"/>
      <c r="H21" s="220" t="str">
        <f t="shared" si="8"/>
        <v/>
      </c>
      <c r="I21" s="221" t="str">
        <f t="shared" si="9"/>
        <v/>
      </c>
      <c r="J21" s="222"/>
      <c r="K21" s="252">
        <f t="shared" si="10"/>
        <v>0</v>
      </c>
      <c r="L21" s="238">
        <f t="shared" si="11"/>
        <v>0</v>
      </c>
      <c r="M21" s="238">
        <f t="shared" si="12"/>
        <v>0</v>
      </c>
      <c r="N21" s="316">
        <f t="shared" si="13"/>
        <v>0</v>
      </c>
      <c r="O21" s="316">
        <f t="shared" si="14"/>
        <v>0</v>
      </c>
      <c r="P21" s="316">
        <f t="shared" si="15"/>
        <v>0</v>
      </c>
      <c r="Q21" s="316">
        <f t="shared" si="16"/>
        <v>0</v>
      </c>
      <c r="R21" s="371">
        <f t="shared" si="17"/>
        <v>0</v>
      </c>
      <c r="S21" s="316">
        <f t="shared" si="18"/>
        <v>0</v>
      </c>
      <c r="T21" s="316">
        <f t="shared" si="19"/>
        <v>0</v>
      </c>
      <c r="U21" s="316">
        <f t="shared" si="20"/>
        <v>0</v>
      </c>
      <c r="V21" s="317">
        <f t="shared" si="42"/>
        <v>0</v>
      </c>
      <c r="W21" s="318">
        <f t="shared" si="43"/>
        <v>0</v>
      </c>
      <c r="X21" s="318">
        <f t="shared" si="44"/>
        <v>0</v>
      </c>
      <c r="Y21" s="318">
        <f t="shared" si="45"/>
        <v>0</v>
      </c>
      <c r="Z21" s="318">
        <f t="shared" si="46"/>
        <v>0</v>
      </c>
      <c r="AA21" s="318">
        <f>IF(dkontonr&gt;1499,IF(dkontonr&lt;1560,$N21,0))+IF(kkontonr&gt;1499,IF(kkontonr&lt;1560,$O21,0))+IF(dkontonr&gt;(Kontoplan!AF$3-1),IF(dkontonr&lt;(Kontoplan!AF$3+1000),$N21,0))+IF(kkontonr&gt;(Kontoplan!AF$3-1),IF(kkontonr&lt;(Kontoplan!AF$3+1000),$O21,0),0)</f>
        <v>0</v>
      </c>
      <c r="AB21" s="318">
        <f t="shared" si="47"/>
        <v>0</v>
      </c>
      <c r="AC21" s="318">
        <f t="shared" si="48"/>
        <v>0</v>
      </c>
      <c r="AD21" s="318">
        <f t="shared" si="49"/>
        <v>0</v>
      </c>
      <c r="AE21" s="318">
        <f t="shared" si="50"/>
        <v>0</v>
      </c>
      <c r="AF21" s="318">
        <f t="shared" si="51"/>
        <v>0</v>
      </c>
      <c r="AG21" s="318">
        <f>IF(dkontonr&gt;2399,IF(dkontonr&lt;2500,$N21,0))+IF(kkontonr&gt;2399,IF(kkontonr&lt;2500,$O21,0))+IF(dkontonr&gt;(Kontoplan!$AF$4-1),IF(dkontonr&lt;(Kontoplan!$AF$4+1000),$N21,0))+IF(kkontonr&gt;(Kontoplan!$AF$4-1),IF(kkontonr&lt;(Kontoplan!$AF$4+1000),$O21,0))</f>
        <v>0</v>
      </c>
      <c r="AH21" s="318">
        <f t="shared" si="52"/>
        <v>0</v>
      </c>
      <c r="AI21" s="318">
        <f t="shared" si="53"/>
        <v>0</v>
      </c>
      <c r="AJ21" s="318">
        <f t="shared" si="21"/>
        <v>0</v>
      </c>
      <c r="AK21" s="318">
        <f t="shared" si="54"/>
        <v>0</v>
      </c>
      <c r="AL21" s="318">
        <f t="shared" si="55"/>
        <v>0</v>
      </c>
      <c r="AM21" s="317">
        <f t="shared" si="56"/>
        <v>0</v>
      </c>
      <c r="AN21" s="318">
        <f t="shared" si="57"/>
        <v>0</v>
      </c>
      <c r="AO21" s="319">
        <f t="shared" si="58"/>
        <v>0</v>
      </c>
      <c r="AP21" s="318">
        <f t="shared" si="59"/>
        <v>0</v>
      </c>
      <c r="AQ21" s="318">
        <f t="shared" si="60"/>
        <v>0</v>
      </c>
      <c r="AR21" s="318">
        <f t="shared" si="61"/>
        <v>0</v>
      </c>
      <c r="AS21" s="318">
        <f t="shared" si="62"/>
        <v>0</v>
      </c>
      <c r="AT21" s="318">
        <f t="shared" si="63"/>
        <v>0</v>
      </c>
      <c r="AU21" s="318">
        <f t="shared" si="64"/>
        <v>0</v>
      </c>
      <c r="AV21" s="318">
        <f t="shared" si="65"/>
        <v>0</v>
      </c>
      <c r="AW21" s="318">
        <f t="shared" si="66"/>
        <v>0</v>
      </c>
      <c r="AX21" s="318">
        <f t="shared" si="67"/>
        <v>0</v>
      </c>
      <c r="AY21" s="318">
        <f t="shared" si="68"/>
        <v>0</v>
      </c>
      <c r="AZ21" s="318">
        <f t="shared" si="69"/>
        <v>0</v>
      </c>
      <c r="BA21" s="318">
        <f t="shared" si="70"/>
        <v>0</v>
      </c>
      <c r="BB21" s="319">
        <f t="shared" si="71"/>
        <v>0</v>
      </c>
      <c r="BC21" s="319">
        <f t="shared" si="72"/>
        <v>0</v>
      </c>
      <c r="BD21" s="317">
        <f t="shared" si="73"/>
        <v>0</v>
      </c>
      <c r="BE21" s="318">
        <f t="shared" si="74"/>
        <v>0</v>
      </c>
      <c r="BF21" s="318">
        <f t="shared" si="75"/>
        <v>0</v>
      </c>
      <c r="BG21" s="318">
        <f t="shared" si="76"/>
        <v>0</v>
      </c>
      <c r="BH21" s="317">
        <f t="shared" ref="BH21:BV21" si="102">IF(dkontonr=BH$5,$N21,0)+IF(kkontonr=BH$5,$O21,0)</f>
        <v>0</v>
      </c>
      <c r="BI21" s="319">
        <f t="shared" si="102"/>
        <v>0</v>
      </c>
      <c r="BJ21" s="319">
        <f t="shared" si="102"/>
        <v>0</v>
      </c>
      <c r="BK21" s="319">
        <f t="shared" si="102"/>
        <v>0</v>
      </c>
      <c r="BL21" s="319">
        <f t="shared" si="102"/>
        <v>0</v>
      </c>
      <c r="BM21" s="319">
        <f t="shared" si="102"/>
        <v>0</v>
      </c>
      <c r="BN21" s="319">
        <f t="shared" si="102"/>
        <v>0</v>
      </c>
      <c r="BO21" s="319">
        <f t="shared" si="102"/>
        <v>0</v>
      </c>
      <c r="BP21" s="319">
        <f t="shared" si="102"/>
        <v>0</v>
      </c>
      <c r="BQ21" s="319">
        <f t="shared" si="102"/>
        <v>0</v>
      </c>
      <c r="BR21" s="319">
        <f t="shared" si="102"/>
        <v>0</v>
      </c>
      <c r="BS21" s="319">
        <f t="shared" si="102"/>
        <v>0</v>
      </c>
      <c r="BT21" s="319">
        <f t="shared" si="102"/>
        <v>0</v>
      </c>
      <c r="BU21" s="319">
        <f t="shared" si="102"/>
        <v>0</v>
      </c>
      <c r="BV21" s="319">
        <f t="shared" si="102"/>
        <v>0</v>
      </c>
      <c r="BW21" s="319">
        <f t="shared" ref="BW21:CA51" si="103">IF(dkontonr=BW$5,$N21,0)+IF(kkontonr=BW$5,$O21,0)</f>
        <v>0</v>
      </c>
      <c r="BX21" s="319">
        <f t="shared" si="78"/>
        <v>0</v>
      </c>
      <c r="BY21" s="319">
        <f t="shared" si="78"/>
        <v>0</v>
      </c>
      <c r="BZ21" s="319">
        <f t="shared" si="78"/>
        <v>0</v>
      </c>
      <c r="CA21" s="319">
        <f t="shared" si="78"/>
        <v>0</v>
      </c>
      <c r="CB21" s="317">
        <f t="shared" si="79"/>
        <v>0</v>
      </c>
      <c r="CC21" s="319">
        <f t="shared" si="80"/>
        <v>0</v>
      </c>
      <c r="CD21" s="319">
        <f t="shared" si="81"/>
        <v>0</v>
      </c>
      <c r="CE21" s="319">
        <f t="shared" si="82"/>
        <v>0</v>
      </c>
      <c r="CF21" s="333">
        <f t="shared" si="85"/>
        <v>0</v>
      </c>
      <c r="CG21" s="309">
        <f t="shared" si="86"/>
        <v>0</v>
      </c>
      <c r="CH21" s="309">
        <f t="shared" si="87"/>
        <v>0</v>
      </c>
      <c r="CI21" s="309">
        <f t="shared" si="88"/>
        <v>0</v>
      </c>
      <c r="CJ21" s="309">
        <f t="shared" si="89"/>
        <v>0</v>
      </c>
      <c r="CK21" s="379">
        <f t="shared" si="90"/>
        <v>0</v>
      </c>
      <c r="CL21" s="403">
        <f t="shared" si="91"/>
        <v>0</v>
      </c>
      <c r="CM21" s="403">
        <f t="shared" si="91"/>
        <v>0</v>
      </c>
      <c r="CN21" s="403">
        <f t="shared" si="91"/>
        <v>0</v>
      </c>
      <c r="CO21" s="403">
        <f t="shared" si="91"/>
        <v>0</v>
      </c>
      <c r="CP21" s="403">
        <f t="shared" si="91"/>
        <v>0</v>
      </c>
      <c r="CQ21" s="403">
        <f t="shared" si="91"/>
        <v>0</v>
      </c>
      <c r="CR21" s="403">
        <f t="shared" si="91"/>
        <v>0</v>
      </c>
      <c r="CS21" s="403">
        <f t="shared" si="91"/>
        <v>0</v>
      </c>
      <c r="CT21" s="403">
        <f t="shared" si="91"/>
        <v>0</v>
      </c>
      <c r="CU21" s="403">
        <f t="shared" si="91"/>
        <v>0</v>
      </c>
      <c r="CV21" s="403">
        <f t="shared" si="29"/>
        <v>0</v>
      </c>
      <c r="CW21" s="403">
        <f t="shared" si="29"/>
        <v>0</v>
      </c>
      <c r="CX21" s="403">
        <f t="shared" si="92"/>
        <v>0</v>
      </c>
      <c r="CY21" s="403">
        <f t="shared" si="92"/>
        <v>0</v>
      </c>
      <c r="CZ21" s="403">
        <f t="shared" si="92"/>
        <v>0</v>
      </c>
      <c r="DA21" s="403">
        <f t="shared" si="92"/>
        <v>0</v>
      </c>
      <c r="DB21" s="403">
        <f t="shared" si="92"/>
        <v>0</v>
      </c>
      <c r="DC21" s="403">
        <f t="shared" si="92"/>
        <v>0</v>
      </c>
      <c r="DD21" s="403">
        <f t="shared" si="92"/>
        <v>0</v>
      </c>
      <c r="DE21" s="403">
        <f t="shared" si="92"/>
        <v>0</v>
      </c>
      <c r="DF21" s="403">
        <f t="shared" si="30"/>
        <v>0</v>
      </c>
      <c r="DG21" s="403">
        <f t="shared" si="30"/>
        <v>0</v>
      </c>
      <c r="DH21" s="403">
        <f t="shared" si="92"/>
        <v>0</v>
      </c>
      <c r="DI21" s="403">
        <f t="shared" si="30"/>
        <v>0</v>
      </c>
      <c r="DJ21" s="403">
        <f t="shared" si="30"/>
        <v>0</v>
      </c>
      <c r="DK21" s="403">
        <f t="shared" si="30"/>
        <v>0</v>
      </c>
      <c r="DL21" s="403">
        <f t="shared" si="92"/>
        <v>0</v>
      </c>
      <c r="DM21" s="403">
        <f t="shared" si="93"/>
        <v>0</v>
      </c>
      <c r="DN21" s="403">
        <f t="shared" si="93"/>
        <v>0</v>
      </c>
      <c r="DO21" s="403">
        <f t="shared" si="93"/>
        <v>0</v>
      </c>
      <c r="DP21" s="403">
        <f t="shared" si="93"/>
        <v>0</v>
      </c>
      <c r="DQ21" s="403">
        <f t="shared" si="93"/>
        <v>0</v>
      </c>
      <c r="DR21" s="403">
        <f t="shared" si="93"/>
        <v>0</v>
      </c>
      <c r="DS21" s="403">
        <f t="shared" si="93"/>
        <v>0</v>
      </c>
      <c r="DT21" s="403">
        <f t="shared" si="93"/>
        <v>0</v>
      </c>
      <c r="DU21" s="403">
        <f t="shared" si="93"/>
        <v>0</v>
      </c>
      <c r="DV21" s="403">
        <f t="shared" si="83"/>
        <v>0</v>
      </c>
      <c r="DW21" s="403">
        <f t="shared" si="84"/>
        <v>0</v>
      </c>
      <c r="DX21" s="403">
        <f t="shared" si="94"/>
        <v>0</v>
      </c>
      <c r="DY21" s="403">
        <f t="shared" si="94"/>
        <v>0</v>
      </c>
      <c r="DZ21" s="403">
        <f t="shared" si="94"/>
        <v>0</v>
      </c>
      <c r="EA21" s="403">
        <f t="shared" si="94"/>
        <v>0</v>
      </c>
      <c r="EB21" s="403">
        <f t="shared" si="94"/>
        <v>0</v>
      </c>
      <c r="EC21" s="403">
        <f t="shared" si="94"/>
        <v>0</v>
      </c>
      <c r="ED21" s="403">
        <f t="shared" si="94"/>
        <v>0</v>
      </c>
      <c r="EE21" s="403">
        <f t="shared" si="94"/>
        <v>0</v>
      </c>
      <c r="EF21" s="403">
        <f t="shared" si="32"/>
        <v>0</v>
      </c>
      <c r="EG21" s="403">
        <f t="shared" si="95"/>
        <v>0</v>
      </c>
      <c r="EH21" s="403">
        <f t="shared" si="95"/>
        <v>0</v>
      </c>
      <c r="EI21" s="403">
        <f t="shared" si="95"/>
        <v>0</v>
      </c>
      <c r="EJ21" s="403">
        <f t="shared" si="95"/>
        <v>0</v>
      </c>
      <c r="EK21" s="403">
        <f t="shared" si="95"/>
        <v>0</v>
      </c>
      <c r="EL21" s="403">
        <f t="shared" si="95"/>
        <v>0</v>
      </c>
      <c r="EM21" s="403">
        <f t="shared" si="95"/>
        <v>0</v>
      </c>
      <c r="EN21" s="403">
        <f t="shared" si="95"/>
        <v>0</v>
      </c>
      <c r="EO21" s="403">
        <f t="shared" si="95"/>
        <v>0</v>
      </c>
      <c r="EP21" s="403">
        <f t="shared" si="96"/>
        <v>0</v>
      </c>
      <c r="EQ21" s="403">
        <f t="shared" si="34"/>
        <v>0</v>
      </c>
      <c r="ER21" s="403">
        <f t="shared" si="96"/>
        <v>0</v>
      </c>
      <c r="ES21" s="403">
        <f t="shared" si="96"/>
        <v>0</v>
      </c>
      <c r="ET21" s="403">
        <f t="shared" si="96"/>
        <v>0</v>
      </c>
      <c r="EU21" s="403">
        <f t="shared" si="96"/>
        <v>0</v>
      </c>
      <c r="EV21" s="403">
        <f t="shared" si="96"/>
        <v>0</v>
      </c>
      <c r="EW21" s="403">
        <f t="shared" si="96"/>
        <v>0</v>
      </c>
      <c r="EX21" s="403">
        <f t="shared" si="96"/>
        <v>0</v>
      </c>
      <c r="EY21" s="403">
        <f t="shared" si="96"/>
        <v>0</v>
      </c>
      <c r="EZ21" s="403">
        <f t="shared" si="96"/>
        <v>0</v>
      </c>
      <c r="FA21" s="403">
        <f t="shared" si="97"/>
        <v>0</v>
      </c>
      <c r="FB21" s="403">
        <f t="shared" si="97"/>
        <v>0</v>
      </c>
      <c r="FC21" s="403">
        <f t="shared" si="97"/>
        <v>0</v>
      </c>
      <c r="FD21" s="403">
        <f t="shared" si="97"/>
        <v>0</v>
      </c>
      <c r="FE21" s="403">
        <f t="shared" si="97"/>
        <v>0</v>
      </c>
      <c r="FF21" s="403">
        <f t="shared" si="97"/>
        <v>0</v>
      </c>
      <c r="FG21" s="403">
        <f t="shared" si="97"/>
        <v>0</v>
      </c>
      <c r="FH21" s="403">
        <f t="shared" si="97"/>
        <v>0</v>
      </c>
      <c r="FI21" s="403">
        <f t="shared" si="97"/>
        <v>0</v>
      </c>
      <c r="FJ21" s="403">
        <f t="shared" si="97"/>
        <v>0</v>
      </c>
      <c r="FK21" s="403">
        <f t="shared" si="98"/>
        <v>0</v>
      </c>
      <c r="FL21" s="403">
        <f t="shared" si="98"/>
        <v>0</v>
      </c>
      <c r="FM21" s="403">
        <f t="shared" si="98"/>
        <v>0</v>
      </c>
      <c r="FN21" s="403">
        <f t="shared" si="98"/>
        <v>0</v>
      </c>
      <c r="FO21" s="403">
        <f t="shared" si="98"/>
        <v>0</v>
      </c>
      <c r="FP21" s="403">
        <f t="shared" si="98"/>
        <v>0</v>
      </c>
      <c r="FQ21" s="403">
        <f t="shared" si="98"/>
        <v>0</v>
      </c>
      <c r="FR21" s="403">
        <f t="shared" si="98"/>
        <v>0</v>
      </c>
      <c r="FS21" s="403">
        <f t="shared" si="98"/>
        <v>0</v>
      </c>
      <c r="FT21" s="403">
        <f t="shared" si="98"/>
        <v>0</v>
      </c>
      <c r="FU21" s="403">
        <f t="shared" si="99"/>
        <v>0</v>
      </c>
      <c r="FV21" s="403">
        <f t="shared" si="99"/>
        <v>0</v>
      </c>
      <c r="FW21" s="403">
        <f t="shared" si="99"/>
        <v>0</v>
      </c>
      <c r="FX21" s="403">
        <f t="shared" si="99"/>
        <v>0</v>
      </c>
      <c r="FY21" s="403">
        <f t="shared" si="99"/>
        <v>0</v>
      </c>
      <c r="FZ21" s="403">
        <f t="shared" si="99"/>
        <v>0</v>
      </c>
      <c r="GA21" s="403">
        <f t="shared" si="99"/>
        <v>0</v>
      </c>
      <c r="GB21" s="403">
        <f t="shared" si="99"/>
        <v>0</v>
      </c>
      <c r="GC21" s="403">
        <f t="shared" si="99"/>
        <v>0</v>
      </c>
      <c r="GD21" s="403">
        <f t="shared" si="99"/>
        <v>0</v>
      </c>
      <c r="GE21" s="403">
        <f t="shared" si="99"/>
        <v>0</v>
      </c>
      <c r="GF21" s="403">
        <f t="shared" si="99"/>
        <v>0</v>
      </c>
      <c r="GG21" s="403">
        <f t="shared" si="99"/>
        <v>0</v>
      </c>
      <c r="GH21" s="403">
        <f t="shared" si="37"/>
        <v>0</v>
      </c>
      <c r="GI21" s="403">
        <f t="shared" si="100"/>
        <v>0</v>
      </c>
      <c r="GJ21" s="403">
        <f t="shared" si="100"/>
        <v>0</v>
      </c>
      <c r="GK21" s="403">
        <f t="shared" si="100"/>
        <v>0</v>
      </c>
      <c r="GL21" s="403">
        <f t="shared" si="100"/>
        <v>0</v>
      </c>
      <c r="GM21" s="403">
        <f t="shared" si="100"/>
        <v>0</v>
      </c>
      <c r="GN21" s="403">
        <f t="shared" si="100"/>
        <v>0</v>
      </c>
      <c r="GO21" s="403">
        <f t="shared" si="100"/>
        <v>0</v>
      </c>
      <c r="GP21" s="403">
        <f t="shared" si="100"/>
        <v>0</v>
      </c>
      <c r="GQ21" s="403">
        <f t="shared" si="100"/>
        <v>0</v>
      </c>
      <c r="GR21" s="403">
        <f t="shared" si="101"/>
        <v>0</v>
      </c>
      <c r="GS21" s="403">
        <f t="shared" si="101"/>
        <v>0</v>
      </c>
      <c r="GT21" s="403">
        <f t="shared" si="101"/>
        <v>0</v>
      </c>
      <c r="GU21" s="403">
        <f t="shared" si="101"/>
        <v>0</v>
      </c>
      <c r="GV21" s="403">
        <f t="shared" si="101"/>
        <v>0</v>
      </c>
      <c r="GW21" s="403">
        <f t="shared" si="101"/>
        <v>0</v>
      </c>
      <c r="GX21" s="403">
        <f t="shared" si="101"/>
        <v>0</v>
      </c>
      <c r="GY21" s="403">
        <f t="shared" si="101"/>
        <v>0</v>
      </c>
      <c r="GZ21" s="403">
        <f t="shared" si="101"/>
        <v>0</v>
      </c>
      <c r="HA21" s="403">
        <f t="shared" si="101"/>
        <v>0</v>
      </c>
      <c r="HB21" s="403">
        <f t="shared" si="39"/>
        <v>0</v>
      </c>
      <c r="HC21" s="309"/>
      <c r="HD21" s="309"/>
      <c r="HE21" s="309"/>
      <c r="HF21" s="309"/>
      <c r="HG21" s="221" t="str">
        <f t="shared" si="40"/>
        <v/>
      </c>
      <c r="HH21" s="221" t="str">
        <f t="shared" si="41"/>
        <v/>
      </c>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row>
    <row r="22" spans="1:244" s="299" customFormat="1" ht="12" customHeight="1">
      <c r="A22" s="216"/>
      <c r="B22" s="217"/>
      <c r="C22" s="223"/>
      <c r="D22" s="219"/>
      <c r="E22" s="220" t="str">
        <f t="shared" si="6"/>
        <v/>
      </c>
      <c r="F22" s="221" t="str">
        <f t="shared" si="7"/>
        <v/>
      </c>
      <c r="G22" s="219"/>
      <c r="H22" s="220" t="str">
        <f t="shared" si="8"/>
        <v/>
      </c>
      <c r="I22" s="221" t="str">
        <f t="shared" si="9"/>
        <v/>
      </c>
      <c r="J22" s="222"/>
      <c r="K22" s="252">
        <f t="shared" si="10"/>
        <v>0</v>
      </c>
      <c r="L22" s="238">
        <f t="shared" si="11"/>
        <v>0</v>
      </c>
      <c r="M22" s="238">
        <f t="shared" si="12"/>
        <v>0</v>
      </c>
      <c r="N22" s="316">
        <f t="shared" si="13"/>
        <v>0</v>
      </c>
      <c r="O22" s="316">
        <f t="shared" si="14"/>
        <v>0</v>
      </c>
      <c r="P22" s="316">
        <f t="shared" si="15"/>
        <v>0</v>
      </c>
      <c r="Q22" s="316">
        <f t="shared" si="16"/>
        <v>0</v>
      </c>
      <c r="R22" s="371">
        <f t="shared" si="17"/>
        <v>0</v>
      </c>
      <c r="S22" s="316">
        <f t="shared" si="18"/>
        <v>0</v>
      </c>
      <c r="T22" s="316">
        <f t="shared" si="19"/>
        <v>0</v>
      </c>
      <c r="U22" s="316">
        <f t="shared" si="20"/>
        <v>0</v>
      </c>
      <c r="V22" s="317">
        <f t="shared" si="42"/>
        <v>0</v>
      </c>
      <c r="W22" s="318">
        <f t="shared" si="43"/>
        <v>0</v>
      </c>
      <c r="X22" s="318">
        <f t="shared" si="44"/>
        <v>0</v>
      </c>
      <c r="Y22" s="318">
        <f t="shared" si="45"/>
        <v>0</v>
      </c>
      <c r="Z22" s="318">
        <f t="shared" si="46"/>
        <v>0</v>
      </c>
      <c r="AA22" s="318">
        <f>IF(dkontonr&gt;1499,IF(dkontonr&lt;1560,$N22,0))+IF(kkontonr&gt;1499,IF(kkontonr&lt;1560,$O22,0))+IF(dkontonr&gt;(Kontoplan!AF$3-1),IF(dkontonr&lt;(Kontoplan!AF$3+1000),$N22,0))+IF(kkontonr&gt;(Kontoplan!AF$3-1),IF(kkontonr&lt;(Kontoplan!AF$3+1000),$O22,0),0)</f>
        <v>0</v>
      </c>
      <c r="AB22" s="318">
        <f t="shared" si="47"/>
        <v>0</v>
      </c>
      <c r="AC22" s="318">
        <f t="shared" si="48"/>
        <v>0</v>
      </c>
      <c r="AD22" s="318">
        <f t="shared" si="49"/>
        <v>0</v>
      </c>
      <c r="AE22" s="318">
        <f t="shared" si="50"/>
        <v>0</v>
      </c>
      <c r="AF22" s="318">
        <f t="shared" si="51"/>
        <v>0</v>
      </c>
      <c r="AG22" s="318">
        <f>IF(dkontonr&gt;2399,IF(dkontonr&lt;2500,$N22,0))+IF(kkontonr&gt;2399,IF(kkontonr&lt;2500,$O22,0))+IF(dkontonr&gt;(Kontoplan!$AF$4-1),IF(dkontonr&lt;(Kontoplan!$AF$4+1000),$N22,0))+IF(kkontonr&gt;(Kontoplan!$AF$4-1),IF(kkontonr&lt;(Kontoplan!$AF$4+1000),$O22,0))</f>
        <v>0</v>
      </c>
      <c r="AH22" s="318">
        <f t="shared" si="52"/>
        <v>0</v>
      </c>
      <c r="AI22" s="318">
        <f t="shared" si="53"/>
        <v>0</v>
      </c>
      <c r="AJ22" s="318">
        <f t="shared" si="21"/>
        <v>0</v>
      </c>
      <c r="AK22" s="318">
        <f t="shared" si="54"/>
        <v>0</v>
      </c>
      <c r="AL22" s="318">
        <f t="shared" si="55"/>
        <v>0</v>
      </c>
      <c r="AM22" s="317">
        <f t="shared" si="56"/>
        <v>0</v>
      </c>
      <c r="AN22" s="318">
        <f t="shared" si="57"/>
        <v>0</v>
      </c>
      <c r="AO22" s="319">
        <f t="shared" si="58"/>
        <v>0</v>
      </c>
      <c r="AP22" s="318">
        <f t="shared" si="59"/>
        <v>0</v>
      </c>
      <c r="AQ22" s="318">
        <f t="shared" si="60"/>
        <v>0</v>
      </c>
      <c r="AR22" s="318">
        <f t="shared" si="61"/>
        <v>0</v>
      </c>
      <c r="AS22" s="318">
        <f t="shared" si="62"/>
        <v>0</v>
      </c>
      <c r="AT22" s="318">
        <f t="shared" si="63"/>
        <v>0</v>
      </c>
      <c r="AU22" s="318">
        <f t="shared" si="64"/>
        <v>0</v>
      </c>
      <c r="AV22" s="318">
        <f t="shared" si="65"/>
        <v>0</v>
      </c>
      <c r="AW22" s="318">
        <f t="shared" si="66"/>
        <v>0</v>
      </c>
      <c r="AX22" s="318">
        <f t="shared" si="67"/>
        <v>0</v>
      </c>
      <c r="AY22" s="318">
        <f t="shared" si="68"/>
        <v>0</v>
      </c>
      <c r="AZ22" s="318">
        <f t="shared" si="69"/>
        <v>0</v>
      </c>
      <c r="BA22" s="318">
        <f t="shared" si="70"/>
        <v>0</v>
      </c>
      <c r="BB22" s="319">
        <f t="shared" si="71"/>
        <v>0</v>
      </c>
      <c r="BC22" s="319">
        <f t="shared" si="72"/>
        <v>0</v>
      </c>
      <c r="BD22" s="317">
        <f t="shared" si="73"/>
        <v>0</v>
      </c>
      <c r="BE22" s="318">
        <f t="shared" si="74"/>
        <v>0</v>
      </c>
      <c r="BF22" s="318">
        <f t="shared" si="75"/>
        <v>0</v>
      </c>
      <c r="BG22" s="318">
        <f t="shared" si="76"/>
        <v>0</v>
      </c>
      <c r="BH22" s="317">
        <f t="shared" ref="BH22:BV36" si="104">IF(dkontonr=BH$5,$N22,0)+IF(kkontonr=BH$5,$O22,0)</f>
        <v>0</v>
      </c>
      <c r="BI22" s="319">
        <f t="shared" si="104"/>
        <v>0</v>
      </c>
      <c r="BJ22" s="319">
        <f t="shared" si="104"/>
        <v>0</v>
      </c>
      <c r="BK22" s="319">
        <f t="shared" si="104"/>
        <v>0</v>
      </c>
      <c r="BL22" s="319">
        <f t="shared" si="104"/>
        <v>0</v>
      </c>
      <c r="BM22" s="319">
        <f t="shared" si="104"/>
        <v>0</v>
      </c>
      <c r="BN22" s="319">
        <f t="shared" si="104"/>
        <v>0</v>
      </c>
      <c r="BO22" s="319">
        <f t="shared" si="104"/>
        <v>0</v>
      </c>
      <c r="BP22" s="319">
        <f t="shared" si="104"/>
        <v>0</v>
      </c>
      <c r="BQ22" s="319">
        <f t="shared" si="104"/>
        <v>0</v>
      </c>
      <c r="BR22" s="319">
        <f t="shared" si="104"/>
        <v>0</v>
      </c>
      <c r="BS22" s="319">
        <f t="shared" si="104"/>
        <v>0</v>
      </c>
      <c r="BT22" s="319">
        <f t="shared" si="104"/>
        <v>0</v>
      </c>
      <c r="BU22" s="319">
        <f t="shared" si="104"/>
        <v>0</v>
      </c>
      <c r="BV22" s="319">
        <f t="shared" si="104"/>
        <v>0</v>
      </c>
      <c r="BW22" s="319">
        <f t="shared" si="103"/>
        <v>0</v>
      </c>
      <c r="BX22" s="319">
        <f t="shared" si="78"/>
        <v>0</v>
      </c>
      <c r="BY22" s="319">
        <f t="shared" si="78"/>
        <v>0</v>
      </c>
      <c r="BZ22" s="319">
        <f t="shared" si="78"/>
        <v>0</v>
      </c>
      <c r="CA22" s="319">
        <f t="shared" si="78"/>
        <v>0</v>
      </c>
      <c r="CB22" s="317">
        <f t="shared" si="79"/>
        <v>0</v>
      </c>
      <c r="CC22" s="319">
        <f t="shared" si="80"/>
        <v>0</v>
      </c>
      <c r="CD22" s="319">
        <f t="shared" si="81"/>
        <v>0</v>
      </c>
      <c r="CE22" s="319">
        <f t="shared" si="82"/>
        <v>0</v>
      </c>
      <c r="CF22" s="333">
        <f t="shared" si="85"/>
        <v>0</v>
      </c>
      <c r="CG22" s="309">
        <f t="shared" si="86"/>
        <v>0</v>
      </c>
      <c r="CH22" s="309">
        <f t="shared" si="87"/>
        <v>0</v>
      </c>
      <c r="CI22" s="309">
        <f t="shared" si="88"/>
        <v>0</v>
      </c>
      <c r="CJ22" s="309">
        <f t="shared" si="89"/>
        <v>0</v>
      </c>
      <c r="CK22" s="379">
        <f t="shared" si="90"/>
        <v>0</v>
      </c>
      <c r="CL22" s="403">
        <f t="shared" si="91"/>
        <v>0</v>
      </c>
      <c r="CM22" s="403">
        <f t="shared" si="91"/>
        <v>0</v>
      </c>
      <c r="CN22" s="403">
        <f t="shared" si="91"/>
        <v>0</v>
      </c>
      <c r="CO22" s="403">
        <f t="shared" si="91"/>
        <v>0</v>
      </c>
      <c r="CP22" s="403">
        <f t="shared" si="91"/>
        <v>0</v>
      </c>
      <c r="CQ22" s="403">
        <f t="shared" si="91"/>
        <v>0</v>
      </c>
      <c r="CR22" s="403">
        <f t="shared" si="91"/>
        <v>0</v>
      </c>
      <c r="CS22" s="403">
        <f t="shared" si="91"/>
        <v>0</v>
      </c>
      <c r="CT22" s="403">
        <f t="shared" si="91"/>
        <v>0</v>
      </c>
      <c r="CU22" s="403">
        <f t="shared" si="91"/>
        <v>0</v>
      </c>
      <c r="CV22" s="403">
        <f t="shared" si="91"/>
        <v>0</v>
      </c>
      <c r="CW22" s="403">
        <f t="shared" si="91"/>
        <v>0</v>
      </c>
      <c r="CX22" s="403">
        <f t="shared" si="92"/>
        <v>0</v>
      </c>
      <c r="CY22" s="403">
        <f t="shared" si="92"/>
        <v>0</v>
      </c>
      <c r="CZ22" s="403">
        <f t="shared" si="92"/>
        <v>0</v>
      </c>
      <c r="DA22" s="403">
        <f t="shared" si="92"/>
        <v>0</v>
      </c>
      <c r="DB22" s="403">
        <f t="shared" si="92"/>
        <v>0</v>
      </c>
      <c r="DC22" s="403">
        <f t="shared" si="92"/>
        <v>0</v>
      </c>
      <c r="DD22" s="403">
        <f t="shared" si="92"/>
        <v>0</v>
      </c>
      <c r="DE22" s="403">
        <f t="shared" si="92"/>
        <v>0</v>
      </c>
      <c r="DF22" s="403">
        <f t="shared" si="92"/>
        <v>0</v>
      </c>
      <c r="DG22" s="403">
        <f t="shared" si="92"/>
        <v>0</v>
      </c>
      <c r="DH22" s="403">
        <f t="shared" si="92"/>
        <v>0</v>
      </c>
      <c r="DI22" s="403">
        <f t="shared" si="92"/>
        <v>0</v>
      </c>
      <c r="DJ22" s="403">
        <f t="shared" si="92"/>
        <v>0</v>
      </c>
      <c r="DK22" s="403">
        <f t="shared" si="92"/>
        <v>0</v>
      </c>
      <c r="DL22" s="403">
        <f t="shared" si="92"/>
        <v>0</v>
      </c>
      <c r="DM22" s="403">
        <f t="shared" si="93"/>
        <v>0</v>
      </c>
      <c r="DN22" s="403">
        <f t="shared" si="93"/>
        <v>0</v>
      </c>
      <c r="DO22" s="403">
        <f t="shared" si="93"/>
        <v>0</v>
      </c>
      <c r="DP22" s="403">
        <f t="shared" si="93"/>
        <v>0</v>
      </c>
      <c r="DQ22" s="403">
        <f t="shared" si="93"/>
        <v>0</v>
      </c>
      <c r="DR22" s="403">
        <f t="shared" si="93"/>
        <v>0</v>
      </c>
      <c r="DS22" s="403">
        <f t="shared" si="93"/>
        <v>0</v>
      </c>
      <c r="DT22" s="403">
        <f t="shared" si="93"/>
        <v>0</v>
      </c>
      <c r="DU22" s="403">
        <f t="shared" si="93"/>
        <v>0</v>
      </c>
      <c r="DV22" s="403">
        <f t="shared" si="83"/>
        <v>0</v>
      </c>
      <c r="DW22" s="403">
        <f t="shared" si="84"/>
        <v>0</v>
      </c>
      <c r="DX22" s="403">
        <f t="shared" si="94"/>
        <v>0</v>
      </c>
      <c r="DY22" s="403">
        <f t="shared" si="94"/>
        <v>0</v>
      </c>
      <c r="DZ22" s="403">
        <f t="shared" si="94"/>
        <v>0</v>
      </c>
      <c r="EA22" s="403">
        <f t="shared" si="94"/>
        <v>0</v>
      </c>
      <c r="EB22" s="403">
        <f t="shared" si="94"/>
        <v>0</v>
      </c>
      <c r="EC22" s="403">
        <f t="shared" si="94"/>
        <v>0</v>
      </c>
      <c r="ED22" s="403">
        <f t="shared" si="94"/>
        <v>0</v>
      </c>
      <c r="EE22" s="403">
        <f t="shared" si="94"/>
        <v>0</v>
      </c>
      <c r="EF22" s="403">
        <f t="shared" si="94"/>
        <v>0</v>
      </c>
      <c r="EG22" s="403">
        <f t="shared" si="95"/>
        <v>0</v>
      </c>
      <c r="EH22" s="403">
        <f t="shared" si="95"/>
        <v>0</v>
      </c>
      <c r="EI22" s="403">
        <f t="shared" si="95"/>
        <v>0</v>
      </c>
      <c r="EJ22" s="403">
        <f t="shared" si="95"/>
        <v>0</v>
      </c>
      <c r="EK22" s="403">
        <f t="shared" si="95"/>
        <v>0</v>
      </c>
      <c r="EL22" s="403">
        <f t="shared" si="95"/>
        <v>0</v>
      </c>
      <c r="EM22" s="403">
        <f t="shared" si="95"/>
        <v>0</v>
      </c>
      <c r="EN22" s="403">
        <f t="shared" si="95"/>
        <v>0</v>
      </c>
      <c r="EO22" s="403">
        <f t="shared" si="95"/>
        <v>0</v>
      </c>
      <c r="EP22" s="403">
        <f t="shared" si="96"/>
        <v>0</v>
      </c>
      <c r="EQ22" s="403">
        <f t="shared" si="96"/>
        <v>0</v>
      </c>
      <c r="ER22" s="403">
        <f t="shared" si="96"/>
        <v>0</v>
      </c>
      <c r="ES22" s="403">
        <f t="shared" si="96"/>
        <v>0</v>
      </c>
      <c r="ET22" s="403">
        <f t="shared" si="96"/>
        <v>0</v>
      </c>
      <c r="EU22" s="403">
        <f t="shared" si="96"/>
        <v>0</v>
      </c>
      <c r="EV22" s="403">
        <f t="shared" si="96"/>
        <v>0</v>
      </c>
      <c r="EW22" s="403">
        <f t="shared" si="96"/>
        <v>0</v>
      </c>
      <c r="EX22" s="403">
        <f t="shared" si="96"/>
        <v>0</v>
      </c>
      <c r="EY22" s="403">
        <f t="shared" si="96"/>
        <v>0</v>
      </c>
      <c r="EZ22" s="403">
        <f t="shared" si="96"/>
        <v>0</v>
      </c>
      <c r="FA22" s="403">
        <f t="shared" si="97"/>
        <v>0</v>
      </c>
      <c r="FB22" s="403">
        <f t="shared" si="97"/>
        <v>0</v>
      </c>
      <c r="FC22" s="403">
        <f t="shared" si="97"/>
        <v>0</v>
      </c>
      <c r="FD22" s="403">
        <f t="shared" si="97"/>
        <v>0</v>
      </c>
      <c r="FE22" s="403">
        <f t="shared" si="97"/>
        <v>0</v>
      </c>
      <c r="FF22" s="403">
        <f t="shared" si="97"/>
        <v>0</v>
      </c>
      <c r="FG22" s="403">
        <f t="shared" si="97"/>
        <v>0</v>
      </c>
      <c r="FH22" s="403">
        <f t="shared" si="97"/>
        <v>0</v>
      </c>
      <c r="FI22" s="403">
        <f t="shared" si="97"/>
        <v>0</v>
      </c>
      <c r="FJ22" s="403">
        <f t="shared" si="97"/>
        <v>0</v>
      </c>
      <c r="FK22" s="403">
        <f t="shared" si="98"/>
        <v>0</v>
      </c>
      <c r="FL22" s="403">
        <f t="shared" si="98"/>
        <v>0</v>
      </c>
      <c r="FM22" s="403">
        <f t="shared" si="98"/>
        <v>0</v>
      </c>
      <c r="FN22" s="403">
        <f t="shared" si="98"/>
        <v>0</v>
      </c>
      <c r="FO22" s="403">
        <f t="shared" si="98"/>
        <v>0</v>
      </c>
      <c r="FP22" s="403">
        <f t="shared" si="98"/>
        <v>0</v>
      </c>
      <c r="FQ22" s="403">
        <f t="shared" si="98"/>
        <v>0</v>
      </c>
      <c r="FR22" s="403">
        <f t="shared" si="98"/>
        <v>0</v>
      </c>
      <c r="FS22" s="403">
        <f t="shared" si="98"/>
        <v>0</v>
      </c>
      <c r="FT22" s="403">
        <f t="shared" si="98"/>
        <v>0</v>
      </c>
      <c r="FU22" s="403">
        <f t="shared" si="99"/>
        <v>0</v>
      </c>
      <c r="FV22" s="403">
        <f t="shared" si="99"/>
        <v>0</v>
      </c>
      <c r="FW22" s="403">
        <f t="shared" si="99"/>
        <v>0</v>
      </c>
      <c r="FX22" s="403">
        <f t="shared" si="99"/>
        <v>0</v>
      </c>
      <c r="FY22" s="403">
        <f t="shared" si="99"/>
        <v>0</v>
      </c>
      <c r="FZ22" s="403">
        <f t="shared" si="99"/>
        <v>0</v>
      </c>
      <c r="GA22" s="403">
        <f t="shared" si="99"/>
        <v>0</v>
      </c>
      <c r="GB22" s="403">
        <f t="shared" si="99"/>
        <v>0</v>
      </c>
      <c r="GC22" s="403">
        <f t="shared" si="99"/>
        <v>0</v>
      </c>
      <c r="GD22" s="403">
        <f t="shared" si="99"/>
        <v>0</v>
      </c>
      <c r="GE22" s="403">
        <f t="shared" si="99"/>
        <v>0</v>
      </c>
      <c r="GF22" s="403">
        <f t="shared" si="99"/>
        <v>0</v>
      </c>
      <c r="GG22" s="403">
        <f t="shared" si="99"/>
        <v>0</v>
      </c>
      <c r="GH22" s="403">
        <f t="shared" si="99"/>
        <v>0</v>
      </c>
      <c r="GI22" s="403">
        <f t="shared" si="100"/>
        <v>0</v>
      </c>
      <c r="GJ22" s="403">
        <f t="shared" si="100"/>
        <v>0</v>
      </c>
      <c r="GK22" s="403">
        <f t="shared" si="100"/>
        <v>0</v>
      </c>
      <c r="GL22" s="403">
        <f t="shared" si="100"/>
        <v>0</v>
      </c>
      <c r="GM22" s="403">
        <f t="shared" si="100"/>
        <v>0</v>
      </c>
      <c r="GN22" s="403">
        <f t="shared" si="100"/>
        <v>0</v>
      </c>
      <c r="GO22" s="403">
        <f t="shared" si="100"/>
        <v>0</v>
      </c>
      <c r="GP22" s="403">
        <f t="shared" si="100"/>
        <v>0</v>
      </c>
      <c r="GQ22" s="403">
        <f t="shared" si="100"/>
        <v>0</v>
      </c>
      <c r="GR22" s="403">
        <f t="shared" si="101"/>
        <v>0</v>
      </c>
      <c r="GS22" s="403">
        <f t="shared" si="101"/>
        <v>0</v>
      </c>
      <c r="GT22" s="403">
        <f t="shared" si="101"/>
        <v>0</v>
      </c>
      <c r="GU22" s="403">
        <f t="shared" si="101"/>
        <v>0</v>
      </c>
      <c r="GV22" s="403">
        <f t="shared" si="101"/>
        <v>0</v>
      </c>
      <c r="GW22" s="403">
        <f t="shared" si="101"/>
        <v>0</v>
      </c>
      <c r="GX22" s="403">
        <f t="shared" si="101"/>
        <v>0</v>
      </c>
      <c r="GY22" s="403">
        <f t="shared" si="101"/>
        <v>0</v>
      </c>
      <c r="GZ22" s="403">
        <f t="shared" si="101"/>
        <v>0</v>
      </c>
      <c r="HA22" s="403">
        <f t="shared" si="101"/>
        <v>0</v>
      </c>
      <c r="HB22" s="403">
        <f t="shared" si="101"/>
        <v>0</v>
      </c>
      <c r="HC22" s="309"/>
      <c r="HD22" s="309"/>
      <c r="HE22" s="309"/>
      <c r="HF22" s="309"/>
      <c r="HG22" s="221" t="str">
        <f t="shared" si="40"/>
        <v/>
      </c>
      <c r="HH22" s="221" t="str">
        <f t="shared" si="41"/>
        <v/>
      </c>
      <c r="HI22" s="309"/>
      <c r="HJ22" s="309"/>
      <c r="HK22" s="309"/>
      <c r="HL22" s="309"/>
      <c r="HM22" s="309"/>
      <c r="HN22" s="309"/>
      <c r="HO22" s="309"/>
      <c r="HP22" s="309"/>
      <c r="HQ22" s="309"/>
      <c r="HR22" s="309"/>
      <c r="HS22" s="309"/>
      <c r="HT22" s="309"/>
      <c r="HU22" s="309"/>
      <c r="HV22" s="309"/>
      <c r="HW22" s="309"/>
      <c r="HX22" s="309"/>
      <c r="HY22" s="309"/>
      <c r="HZ22" s="309"/>
      <c r="IA22" s="309"/>
      <c r="IB22" s="309"/>
      <c r="IC22" s="309"/>
      <c r="ID22" s="309"/>
      <c r="IE22" s="309"/>
      <c r="IF22" s="309"/>
      <c r="IG22" s="309"/>
      <c r="IH22" s="309"/>
      <c r="II22" s="309"/>
      <c r="IJ22" s="309"/>
    </row>
    <row r="23" spans="1:244" s="299" customFormat="1" ht="12" customHeight="1">
      <c r="A23" s="216"/>
      <c r="B23" s="217"/>
      <c r="C23" s="223"/>
      <c r="D23" s="219"/>
      <c r="E23" s="220" t="str">
        <f t="shared" si="6"/>
        <v/>
      </c>
      <c r="F23" s="221" t="str">
        <f t="shared" si="7"/>
        <v/>
      </c>
      <c r="G23" s="219"/>
      <c r="H23" s="220" t="str">
        <f t="shared" si="8"/>
        <v/>
      </c>
      <c r="I23" s="221" t="str">
        <f t="shared" si="9"/>
        <v/>
      </c>
      <c r="J23" s="222"/>
      <c r="K23" s="252">
        <f t="shared" si="10"/>
        <v>0</v>
      </c>
      <c r="L23" s="238">
        <f t="shared" si="11"/>
        <v>0</v>
      </c>
      <c r="M23" s="238">
        <f t="shared" si="12"/>
        <v>0</v>
      </c>
      <c r="N23" s="316">
        <f t="shared" si="13"/>
        <v>0</v>
      </c>
      <c r="O23" s="316">
        <f t="shared" si="14"/>
        <v>0</v>
      </c>
      <c r="P23" s="316">
        <f t="shared" si="15"/>
        <v>0</v>
      </c>
      <c r="Q23" s="316">
        <f t="shared" si="16"/>
        <v>0</v>
      </c>
      <c r="R23" s="371">
        <f t="shared" si="17"/>
        <v>0</v>
      </c>
      <c r="S23" s="316">
        <f t="shared" si="18"/>
        <v>0</v>
      </c>
      <c r="T23" s="316">
        <f t="shared" si="19"/>
        <v>0</v>
      </c>
      <c r="U23" s="316">
        <f t="shared" si="20"/>
        <v>0</v>
      </c>
      <c r="V23" s="317">
        <f t="shared" si="42"/>
        <v>0</v>
      </c>
      <c r="W23" s="318">
        <f t="shared" si="43"/>
        <v>0</v>
      </c>
      <c r="X23" s="318">
        <f t="shared" si="44"/>
        <v>0</v>
      </c>
      <c r="Y23" s="318">
        <f t="shared" si="45"/>
        <v>0</v>
      </c>
      <c r="Z23" s="318">
        <f t="shared" si="46"/>
        <v>0</v>
      </c>
      <c r="AA23" s="318">
        <f>IF(dkontonr&gt;1499,IF(dkontonr&lt;1560,$N23,0))+IF(kkontonr&gt;1499,IF(kkontonr&lt;1560,$O23,0))+IF(dkontonr&gt;(Kontoplan!AF$3-1),IF(dkontonr&lt;(Kontoplan!AF$3+1000),$N23,0))+IF(kkontonr&gt;(Kontoplan!AF$3-1),IF(kkontonr&lt;(Kontoplan!AF$3+1000),$O23,0),0)</f>
        <v>0</v>
      </c>
      <c r="AB23" s="318">
        <f t="shared" si="47"/>
        <v>0</v>
      </c>
      <c r="AC23" s="318">
        <f t="shared" si="48"/>
        <v>0</v>
      </c>
      <c r="AD23" s="318">
        <f t="shared" si="49"/>
        <v>0</v>
      </c>
      <c r="AE23" s="318">
        <f t="shared" si="50"/>
        <v>0</v>
      </c>
      <c r="AF23" s="318">
        <f t="shared" si="51"/>
        <v>0</v>
      </c>
      <c r="AG23" s="318">
        <f>IF(dkontonr&gt;2399,IF(dkontonr&lt;2500,$N23,0))+IF(kkontonr&gt;2399,IF(kkontonr&lt;2500,$O23,0))+IF(dkontonr&gt;(Kontoplan!$AF$4-1),IF(dkontonr&lt;(Kontoplan!$AF$4+1000),$N23,0))+IF(kkontonr&gt;(Kontoplan!$AF$4-1),IF(kkontonr&lt;(Kontoplan!$AF$4+1000),$O23,0))</f>
        <v>0</v>
      </c>
      <c r="AH23" s="318">
        <f t="shared" si="52"/>
        <v>0</v>
      </c>
      <c r="AI23" s="318">
        <f t="shared" si="53"/>
        <v>0</v>
      </c>
      <c r="AJ23" s="318">
        <f t="shared" si="21"/>
        <v>0</v>
      </c>
      <c r="AK23" s="318">
        <f t="shared" si="54"/>
        <v>0</v>
      </c>
      <c r="AL23" s="318">
        <f t="shared" si="55"/>
        <v>0</v>
      </c>
      <c r="AM23" s="317">
        <f t="shared" si="56"/>
        <v>0</v>
      </c>
      <c r="AN23" s="318">
        <f t="shared" si="57"/>
        <v>0</v>
      </c>
      <c r="AO23" s="319">
        <f t="shared" si="58"/>
        <v>0</v>
      </c>
      <c r="AP23" s="318">
        <f t="shared" si="59"/>
        <v>0</v>
      </c>
      <c r="AQ23" s="318">
        <f t="shared" si="60"/>
        <v>0</v>
      </c>
      <c r="AR23" s="318">
        <f t="shared" si="61"/>
        <v>0</v>
      </c>
      <c r="AS23" s="318">
        <f t="shared" si="62"/>
        <v>0</v>
      </c>
      <c r="AT23" s="318">
        <f t="shared" si="63"/>
        <v>0</v>
      </c>
      <c r="AU23" s="318">
        <f t="shared" si="64"/>
        <v>0</v>
      </c>
      <c r="AV23" s="318">
        <f t="shared" si="65"/>
        <v>0</v>
      </c>
      <c r="AW23" s="318">
        <f t="shared" si="66"/>
        <v>0</v>
      </c>
      <c r="AX23" s="318">
        <f t="shared" si="67"/>
        <v>0</v>
      </c>
      <c r="AY23" s="318">
        <f t="shared" si="68"/>
        <v>0</v>
      </c>
      <c r="AZ23" s="318">
        <f t="shared" si="69"/>
        <v>0</v>
      </c>
      <c r="BA23" s="318">
        <f t="shared" si="70"/>
        <v>0</v>
      </c>
      <c r="BB23" s="319">
        <f t="shared" si="71"/>
        <v>0</v>
      </c>
      <c r="BC23" s="319">
        <f t="shared" si="72"/>
        <v>0</v>
      </c>
      <c r="BD23" s="317">
        <f t="shared" si="73"/>
        <v>0</v>
      </c>
      <c r="BE23" s="318">
        <f t="shared" si="74"/>
        <v>0</v>
      </c>
      <c r="BF23" s="318">
        <f t="shared" si="75"/>
        <v>0</v>
      </c>
      <c r="BG23" s="318">
        <f t="shared" si="76"/>
        <v>0</v>
      </c>
      <c r="BH23" s="317">
        <f t="shared" si="104"/>
        <v>0</v>
      </c>
      <c r="BI23" s="319">
        <f t="shared" si="104"/>
        <v>0</v>
      </c>
      <c r="BJ23" s="319">
        <f t="shared" si="104"/>
        <v>0</v>
      </c>
      <c r="BK23" s="319">
        <f t="shared" si="104"/>
        <v>0</v>
      </c>
      <c r="BL23" s="319">
        <f t="shared" si="104"/>
        <v>0</v>
      </c>
      <c r="BM23" s="319">
        <f t="shared" si="104"/>
        <v>0</v>
      </c>
      <c r="BN23" s="319">
        <f t="shared" si="104"/>
        <v>0</v>
      </c>
      <c r="BO23" s="319">
        <f t="shared" si="104"/>
        <v>0</v>
      </c>
      <c r="BP23" s="319">
        <f t="shared" si="104"/>
        <v>0</v>
      </c>
      <c r="BQ23" s="319">
        <f t="shared" si="104"/>
        <v>0</v>
      </c>
      <c r="BR23" s="319">
        <f t="shared" si="104"/>
        <v>0</v>
      </c>
      <c r="BS23" s="319">
        <f t="shared" si="104"/>
        <v>0</v>
      </c>
      <c r="BT23" s="319">
        <f t="shared" si="104"/>
        <v>0</v>
      </c>
      <c r="BU23" s="319">
        <f t="shared" si="104"/>
        <v>0</v>
      </c>
      <c r="BV23" s="319">
        <f t="shared" si="104"/>
        <v>0</v>
      </c>
      <c r="BW23" s="319">
        <f t="shared" si="103"/>
        <v>0</v>
      </c>
      <c r="BX23" s="319">
        <f t="shared" si="78"/>
        <v>0</v>
      </c>
      <c r="BY23" s="319">
        <f t="shared" si="78"/>
        <v>0</v>
      </c>
      <c r="BZ23" s="319">
        <f t="shared" si="78"/>
        <v>0</v>
      </c>
      <c r="CA23" s="319">
        <f t="shared" si="78"/>
        <v>0</v>
      </c>
      <c r="CB23" s="317">
        <f t="shared" si="79"/>
        <v>0</v>
      </c>
      <c r="CC23" s="319">
        <f t="shared" si="80"/>
        <v>0</v>
      </c>
      <c r="CD23" s="319">
        <f t="shared" si="81"/>
        <v>0</v>
      </c>
      <c r="CE23" s="319">
        <f t="shared" si="82"/>
        <v>0</v>
      </c>
      <c r="CF23" s="333">
        <f t="shared" si="85"/>
        <v>0</v>
      </c>
      <c r="CG23" s="309">
        <f t="shared" si="86"/>
        <v>0</v>
      </c>
      <c r="CH23" s="309">
        <f t="shared" si="87"/>
        <v>0</v>
      </c>
      <c r="CI23" s="309">
        <f t="shared" si="88"/>
        <v>0</v>
      </c>
      <c r="CJ23" s="309">
        <f t="shared" si="89"/>
        <v>0</v>
      </c>
      <c r="CK23" s="379">
        <f t="shared" si="90"/>
        <v>0</v>
      </c>
      <c r="CL23" s="403">
        <f t="shared" si="91"/>
        <v>0</v>
      </c>
      <c r="CM23" s="403">
        <f t="shared" si="91"/>
        <v>0</v>
      </c>
      <c r="CN23" s="403">
        <f t="shared" si="91"/>
        <v>0</v>
      </c>
      <c r="CO23" s="403">
        <f t="shared" si="91"/>
        <v>0</v>
      </c>
      <c r="CP23" s="403">
        <f t="shared" si="91"/>
        <v>0</v>
      </c>
      <c r="CQ23" s="403">
        <f t="shared" si="91"/>
        <v>0</v>
      </c>
      <c r="CR23" s="403">
        <f t="shared" si="91"/>
        <v>0</v>
      </c>
      <c r="CS23" s="403">
        <f t="shared" si="91"/>
        <v>0</v>
      </c>
      <c r="CT23" s="403">
        <f t="shared" si="91"/>
        <v>0</v>
      </c>
      <c r="CU23" s="403">
        <f t="shared" si="91"/>
        <v>0</v>
      </c>
      <c r="CV23" s="403">
        <f t="shared" si="91"/>
        <v>0</v>
      </c>
      <c r="CW23" s="403">
        <f t="shared" si="91"/>
        <v>0</v>
      </c>
      <c r="CX23" s="403">
        <f t="shared" si="92"/>
        <v>0</v>
      </c>
      <c r="CY23" s="403">
        <f t="shared" si="92"/>
        <v>0</v>
      </c>
      <c r="CZ23" s="403">
        <f t="shared" si="92"/>
        <v>0</v>
      </c>
      <c r="DA23" s="403">
        <f t="shared" si="92"/>
        <v>0</v>
      </c>
      <c r="DB23" s="403">
        <f t="shared" si="92"/>
        <v>0</v>
      </c>
      <c r="DC23" s="403">
        <f t="shared" si="92"/>
        <v>0</v>
      </c>
      <c r="DD23" s="403">
        <f t="shared" si="92"/>
        <v>0</v>
      </c>
      <c r="DE23" s="403">
        <f t="shared" si="92"/>
        <v>0</v>
      </c>
      <c r="DF23" s="403">
        <f t="shared" si="92"/>
        <v>0</v>
      </c>
      <c r="DG23" s="403">
        <f t="shared" si="92"/>
        <v>0</v>
      </c>
      <c r="DH23" s="403">
        <f t="shared" si="92"/>
        <v>0</v>
      </c>
      <c r="DI23" s="403">
        <f t="shared" si="92"/>
        <v>0</v>
      </c>
      <c r="DJ23" s="403">
        <f t="shared" si="92"/>
        <v>0</v>
      </c>
      <c r="DK23" s="403">
        <f t="shared" si="92"/>
        <v>0</v>
      </c>
      <c r="DL23" s="403">
        <f t="shared" si="92"/>
        <v>0</v>
      </c>
      <c r="DM23" s="403">
        <f t="shared" si="93"/>
        <v>0</v>
      </c>
      <c r="DN23" s="403">
        <f t="shared" si="93"/>
        <v>0</v>
      </c>
      <c r="DO23" s="403">
        <f t="shared" si="93"/>
        <v>0</v>
      </c>
      <c r="DP23" s="403">
        <f t="shared" si="93"/>
        <v>0</v>
      </c>
      <c r="DQ23" s="403">
        <f t="shared" si="93"/>
        <v>0</v>
      </c>
      <c r="DR23" s="403">
        <f t="shared" si="93"/>
        <v>0</v>
      </c>
      <c r="DS23" s="403">
        <f t="shared" si="93"/>
        <v>0</v>
      </c>
      <c r="DT23" s="403">
        <f t="shared" si="93"/>
        <v>0</v>
      </c>
      <c r="DU23" s="403">
        <f t="shared" si="93"/>
        <v>0</v>
      </c>
      <c r="DV23" s="403">
        <f t="shared" si="83"/>
        <v>0</v>
      </c>
      <c r="DW23" s="403">
        <f t="shared" si="84"/>
        <v>0</v>
      </c>
      <c r="DX23" s="403">
        <f t="shared" si="94"/>
        <v>0</v>
      </c>
      <c r="DY23" s="403">
        <f t="shared" si="94"/>
        <v>0</v>
      </c>
      <c r="DZ23" s="403">
        <f t="shared" si="94"/>
        <v>0</v>
      </c>
      <c r="EA23" s="403">
        <f t="shared" si="94"/>
        <v>0</v>
      </c>
      <c r="EB23" s="403">
        <f t="shared" si="94"/>
        <v>0</v>
      </c>
      <c r="EC23" s="403">
        <f t="shared" si="94"/>
        <v>0</v>
      </c>
      <c r="ED23" s="403">
        <f t="shared" si="94"/>
        <v>0</v>
      </c>
      <c r="EE23" s="403">
        <f t="shared" si="94"/>
        <v>0</v>
      </c>
      <c r="EF23" s="403">
        <f t="shared" si="94"/>
        <v>0</v>
      </c>
      <c r="EG23" s="403">
        <f t="shared" si="95"/>
        <v>0</v>
      </c>
      <c r="EH23" s="403">
        <f t="shared" si="95"/>
        <v>0</v>
      </c>
      <c r="EI23" s="403">
        <f t="shared" si="95"/>
        <v>0</v>
      </c>
      <c r="EJ23" s="403">
        <f t="shared" si="95"/>
        <v>0</v>
      </c>
      <c r="EK23" s="403">
        <f t="shared" si="95"/>
        <v>0</v>
      </c>
      <c r="EL23" s="403">
        <f t="shared" si="95"/>
        <v>0</v>
      </c>
      <c r="EM23" s="403">
        <f t="shared" si="95"/>
        <v>0</v>
      </c>
      <c r="EN23" s="403">
        <f t="shared" si="95"/>
        <v>0</v>
      </c>
      <c r="EO23" s="403">
        <f t="shared" si="95"/>
        <v>0</v>
      </c>
      <c r="EP23" s="403">
        <f t="shared" si="96"/>
        <v>0</v>
      </c>
      <c r="EQ23" s="403">
        <f t="shared" si="96"/>
        <v>0</v>
      </c>
      <c r="ER23" s="403">
        <f t="shared" si="96"/>
        <v>0</v>
      </c>
      <c r="ES23" s="403">
        <f t="shared" si="96"/>
        <v>0</v>
      </c>
      <c r="ET23" s="403">
        <f t="shared" si="96"/>
        <v>0</v>
      </c>
      <c r="EU23" s="403">
        <f t="shared" si="96"/>
        <v>0</v>
      </c>
      <c r="EV23" s="403">
        <f t="shared" si="96"/>
        <v>0</v>
      </c>
      <c r="EW23" s="403">
        <f t="shared" si="96"/>
        <v>0</v>
      </c>
      <c r="EX23" s="403">
        <f t="shared" si="96"/>
        <v>0</v>
      </c>
      <c r="EY23" s="403">
        <f t="shared" si="96"/>
        <v>0</v>
      </c>
      <c r="EZ23" s="403">
        <f t="shared" si="96"/>
        <v>0</v>
      </c>
      <c r="FA23" s="403">
        <f t="shared" si="97"/>
        <v>0</v>
      </c>
      <c r="FB23" s="403">
        <f t="shared" si="97"/>
        <v>0</v>
      </c>
      <c r="FC23" s="403">
        <f t="shared" si="97"/>
        <v>0</v>
      </c>
      <c r="FD23" s="403">
        <f t="shared" si="97"/>
        <v>0</v>
      </c>
      <c r="FE23" s="403">
        <f t="shared" si="97"/>
        <v>0</v>
      </c>
      <c r="FF23" s="403">
        <f t="shared" si="97"/>
        <v>0</v>
      </c>
      <c r="FG23" s="403">
        <f t="shared" si="97"/>
        <v>0</v>
      </c>
      <c r="FH23" s="403">
        <f t="shared" si="97"/>
        <v>0</v>
      </c>
      <c r="FI23" s="403">
        <f t="shared" si="97"/>
        <v>0</v>
      </c>
      <c r="FJ23" s="403">
        <f t="shared" si="97"/>
        <v>0</v>
      </c>
      <c r="FK23" s="403">
        <f t="shared" si="98"/>
        <v>0</v>
      </c>
      <c r="FL23" s="403">
        <f t="shared" si="98"/>
        <v>0</v>
      </c>
      <c r="FM23" s="403">
        <f t="shared" si="98"/>
        <v>0</v>
      </c>
      <c r="FN23" s="403">
        <f t="shared" si="98"/>
        <v>0</v>
      </c>
      <c r="FO23" s="403">
        <f t="shared" si="98"/>
        <v>0</v>
      </c>
      <c r="FP23" s="403">
        <f t="shared" si="98"/>
        <v>0</v>
      </c>
      <c r="FQ23" s="403">
        <f t="shared" si="98"/>
        <v>0</v>
      </c>
      <c r="FR23" s="403">
        <f t="shared" si="98"/>
        <v>0</v>
      </c>
      <c r="FS23" s="403">
        <f t="shared" si="98"/>
        <v>0</v>
      </c>
      <c r="FT23" s="403">
        <f t="shared" si="98"/>
        <v>0</v>
      </c>
      <c r="FU23" s="403">
        <f t="shared" si="99"/>
        <v>0</v>
      </c>
      <c r="FV23" s="403">
        <f t="shared" si="99"/>
        <v>0</v>
      </c>
      <c r="FW23" s="403">
        <f t="shared" si="99"/>
        <v>0</v>
      </c>
      <c r="FX23" s="403">
        <f t="shared" si="99"/>
        <v>0</v>
      </c>
      <c r="FY23" s="403">
        <f t="shared" si="99"/>
        <v>0</v>
      </c>
      <c r="FZ23" s="403">
        <f t="shared" si="99"/>
        <v>0</v>
      </c>
      <c r="GA23" s="403">
        <f t="shared" si="99"/>
        <v>0</v>
      </c>
      <c r="GB23" s="403">
        <f t="shared" si="99"/>
        <v>0</v>
      </c>
      <c r="GC23" s="403">
        <f t="shared" si="99"/>
        <v>0</v>
      </c>
      <c r="GD23" s="403">
        <f t="shared" si="99"/>
        <v>0</v>
      </c>
      <c r="GE23" s="403">
        <f t="shared" si="99"/>
        <v>0</v>
      </c>
      <c r="GF23" s="403">
        <f t="shared" si="99"/>
        <v>0</v>
      </c>
      <c r="GG23" s="403">
        <f t="shared" si="99"/>
        <v>0</v>
      </c>
      <c r="GH23" s="403">
        <f t="shared" si="99"/>
        <v>0</v>
      </c>
      <c r="GI23" s="403">
        <f t="shared" si="100"/>
        <v>0</v>
      </c>
      <c r="GJ23" s="403">
        <f t="shared" si="100"/>
        <v>0</v>
      </c>
      <c r="GK23" s="403">
        <f t="shared" si="100"/>
        <v>0</v>
      </c>
      <c r="GL23" s="403">
        <f t="shared" si="100"/>
        <v>0</v>
      </c>
      <c r="GM23" s="403">
        <f t="shared" si="100"/>
        <v>0</v>
      </c>
      <c r="GN23" s="403">
        <f t="shared" si="100"/>
        <v>0</v>
      </c>
      <c r="GO23" s="403">
        <f t="shared" si="100"/>
        <v>0</v>
      </c>
      <c r="GP23" s="403">
        <f t="shared" si="100"/>
        <v>0</v>
      </c>
      <c r="GQ23" s="403">
        <f t="shared" si="100"/>
        <v>0</v>
      </c>
      <c r="GR23" s="403">
        <f t="shared" si="101"/>
        <v>0</v>
      </c>
      <c r="GS23" s="403">
        <f t="shared" si="101"/>
        <v>0</v>
      </c>
      <c r="GT23" s="403">
        <f t="shared" si="101"/>
        <v>0</v>
      </c>
      <c r="GU23" s="403">
        <f t="shared" si="101"/>
        <v>0</v>
      </c>
      <c r="GV23" s="403">
        <f t="shared" si="101"/>
        <v>0</v>
      </c>
      <c r="GW23" s="403">
        <f t="shared" si="101"/>
        <v>0</v>
      </c>
      <c r="GX23" s="403">
        <f t="shared" si="101"/>
        <v>0</v>
      </c>
      <c r="GY23" s="403">
        <f t="shared" si="101"/>
        <v>0</v>
      </c>
      <c r="GZ23" s="403">
        <f t="shared" si="101"/>
        <v>0</v>
      </c>
      <c r="HA23" s="403">
        <f t="shared" si="101"/>
        <v>0</v>
      </c>
      <c r="HB23" s="403">
        <f t="shared" si="101"/>
        <v>0</v>
      </c>
      <c r="HC23" s="309"/>
      <c r="HD23" s="309"/>
      <c r="HE23" s="309"/>
      <c r="HF23" s="309"/>
      <c r="HG23" s="221" t="str">
        <f t="shared" si="40"/>
        <v/>
      </c>
      <c r="HH23" s="221" t="str">
        <f t="shared" si="41"/>
        <v/>
      </c>
      <c r="HI23" s="309"/>
      <c r="HJ23" s="309"/>
      <c r="HK23" s="309"/>
      <c r="HL23" s="309"/>
      <c r="HM23" s="309"/>
      <c r="HN23" s="309"/>
      <c r="HO23" s="309"/>
      <c r="HP23" s="309"/>
      <c r="HQ23" s="309"/>
      <c r="HR23" s="309"/>
      <c r="HS23" s="309"/>
      <c r="HT23" s="309"/>
      <c r="HU23" s="309"/>
      <c r="HV23" s="309"/>
      <c r="HW23" s="309"/>
      <c r="HX23" s="309"/>
      <c r="HY23" s="309"/>
      <c r="HZ23" s="309"/>
      <c r="IA23" s="309"/>
      <c r="IB23" s="309"/>
      <c r="IC23" s="309"/>
      <c r="ID23" s="309"/>
      <c r="IE23" s="309"/>
      <c r="IF23" s="309"/>
      <c r="IG23" s="309"/>
      <c r="IH23" s="309"/>
      <c r="II23" s="309"/>
      <c r="IJ23" s="309"/>
    </row>
    <row r="24" spans="1:244" s="299" customFormat="1" ht="12" customHeight="1">
      <c r="A24" s="216"/>
      <c r="B24" s="217"/>
      <c r="C24" s="223"/>
      <c r="D24" s="219"/>
      <c r="E24" s="220" t="str">
        <f t="shared" si="6"/>
        <v/>
      </c>
      <c r="F24" s="221" t="str">
        <f t="shared" si="7"/>
        <v/>
      </c>
      <c r="G24" s="219"/>
      <c r="H24" s="220" t="str">
        <f t="shared" si="8"/>
        <v/>
      </c>
      <c r="I24" s="221" t="str">
        <f t="shared" si="9"/>
        <v/>
      </c>
      <c r="J24" s="222"/>
      <c r="K24" s="252">
        <f t="shared" si="10"/>
        <v>0</v>
      </c>
      <c r="L24" s="238">
        <f t="shared" si="11"/>
        <v>0</v>
      </c>
      <c r="M24" s="238">
        <f t="shared" si="12"/>
        <v>0</v>
      </c>
      <c r="N24" s="316">
        <f t="shared" si="13"/>
        <v>0</v>
      </c>
      <c r="O24" s="316">
        <f t="shared" si="14"/>
        <v>0</v>
      </c>
      <c r="P24" s="316">
        <f t="shared" si="15"/>
        <v>0</v>
      </c>
      <c r="Q24" s="316">
        <f t="shared" si="16"/>
        <v>0</v>
      </c>
      <c r="R24" s="371">
        <f t="shared" si="17"/>
        <v>0</v>
      </c>
      <c r="S24" s="316">
        <f t="shared" si="18"/>
        <v>0</v>
      </c>
      <c r="T24" s="316">
        <f t="shared" si="19"/>
        <v>0</v>
      </c>
      <c r="U24" s="316">
        <f t="shared" si="20"/>
        <v>0</v>
      </c>
      <c r="V24" s="317">
        <f t="shared" si="42"/>
        <v>0</v>
      </c>
      <c r="W24" s="318">
        <f t="shared" si="43"/>
        <v>0</v>
      </c>
      <c r="X24" s="318">
        <f t="shared" si="44"/>
        <v>0</v>
      </c>
      <c r="Y24" s="318">
        <f t="shared" si="45"/>
        <v>0</v>
      </c>
      <c r="Z24" s="318">
        <f t="shared" si="46"/>
        <v>0</v>
      </c>
      <c r="AA24" s="318">
        <f>IF(dkontonr&gt;1499,IF(dkontonr&lt;1560,$N24,0))+IF(kkontonr&gt;1499,IF(kkontonr&lt;1560,$O24,0))+IF(dkontonr&gt;(Kontoplan!AF$3-1),IF(dkontonr&lt;(Kontoplan!AF$3+1000),$N24,0))+IF(kkontonr&gt;(Kontoplan!AF$3-1),IF(kkontonr&lt;(Kontoplan!AF$3+1000),$O24,0),0)</f>
        <v>0</v>
      </c>
      <c r="AB24" s="318">
        <f t="shared" si="47"/>
        <v>0</v>
      </c>
      <c r="AC24" s="318">
        <f t="shared" si="48"/>
        <v>0</v>
      </c>
      <c r="AD24" s="318">
        <f t="shared" si="49"/>
        <v>0</v>
      </c>
      <c r="AE24" s="318">
        <f t="shared" si="50"/>
        <v>0</v>
      </c>
      <c r="AF24" s="318">
        <f t="shared" si="51"/>
        <v>0</v>
      </c>
      <c r="AG24" s="318">
        <f>IF(dkontonr&gt;2399,IF(dkontonr&lt;2500,$N24,0))+IF(kkontonr&gt;2399,IF(kkontonr&lt;2500,$O24,0))+IF(dkontonr&gt;(Kontoplan!$AF$4-1),IF(dkontonr&lt;(Kontoplan!$AF$4+1000),$N24,0))+IF(kkontonr&gt;(Kontoplan!$AF$4-1),IF(kkontonr&lt;(Kontoplan!$AF$4+1000),$O24,0))</f>
        <v>0</v>
      </c>
      <c r="AH24" s="318">
        <f t="shared" si="52"/>
        <v>0</v>
      </c>
      <c r="AI24" s="318">
        <f t="shared" si="53"/>
        <v>0</v>
      </c>
      <c r="AJ24" s="318">
        <f t="shared" si="21"/>
        <v>0</v>
      </c>
      <c r="AK24" s="318">
        <f t="shared" si="54"/>
        <v>0</v>
      </c>
      <c r="AL24" s="318">
        <f t="shared" si="55"/>
        <v>0</v>
      </c>
      <c r="AM24" s="317">
        <f t="shared" si="56"/>
        <v>0</v>
      </c>
      <c r="AN24" s="318">
        <f t="shared" si="57"/>
        <v>0</v>
      </c>
      <c r="AO24" s="319">
        <f t="shared" si="58"/>
        <v>0</v>
      </c>
      <c r="AP24" s="318">
        <f t="shared" si="59"/>
        <v>0</v>
      </c>
      <c r="AQ24" s="318">
        <f t="shared" si="60"/>
        <v>0</v>
      </c>
      <c r="AR24" s="318">
        <f t="shared" si="61"/>
        <v>0</v>
      </c>
      <c r="AS24" s="318">
        <f t="shared" si="62"/>
        <v>0</v>
      </c>
      <c r="AT24" s="318">
        <f t="shared" si="63"/>
        <v>0</v>
      </c>
      <c r="AU24" s="318">
        <f t="shared" si="64"/>
        <v>0</v>
      </c>
      <c r="AV24" s="318">
        <f t="shared" si="65"/>
        <v>0</v>
      </c>
      <c r="AW24" s="318">
        <f t="shared" si="66"/>
        <v>0</v>
      </c>
      <c r="AX24" s="318">
        <f t="shared" si="67"/>
        <v>0</v>
      </c>
      <c r="AY24" s="318">
        <f t="shared" si="68"/>
        <v>0</v>
      </c>
      <c r="AZ24" s="318">
        <f t="shared" si="69"/>
        <v>0</v>
      </c>
      <c r="BA24" s="318">
        <f t="shared" si="70"/>
        <v>0</v>
      </c>
      <c r="BB24" s="319">
        <f t="shared" si="71"/>
        <v>0</v>
      </c>
      <c r="BC24" s="319">
        <f t="shared" si="72"/>
        <v>0</v>
      </c>
      <c r="BD24" s="317">
        <f t="shared" si="73"/>
        <v>0</v>
      </c>
      <c r="BE24" s="318">
        <f t="shared" si="74"/>
        <v>0</v>
      </c>
      <c r="BF24" s="318">
        <f t="shared" si="75"/>
        <v>0</v>
      </c>
      <c r="BG24" s="318">
        <f t="shared" si="76"/>
        <v>0</v>
      </c>
      <c r="BH24" s="317">
        <f t="shared" si="104"/>
        <v>0</v>
      </c>
      <c r="BI24" s="319">
        <f t="shared" si="104"/>
        <v>0</v>
      </c>
      <c r="BJ24" s="319">
        <f t="shared" si="104"/>
        <v>0</v>
      </c>
      <c r="BK24" s="319">
        <f t="shared" si="104"/>
        <v>0</v>
      </c>
      <c r="BL24" s="319">
        <f t="shared" si="104"/>
        <v>0</v>
      </c>
      <c r="BM24" s="319">
        <f t="shared" si="104"/>
        <v>0</v>
      </c>
      <c r="BN24" s="319">
        <f t="shared" si="104"/>
        <v>0</v>
      </c>
      <c r="BO24" s="319">
        <f t="shared" si="104"/>
        <v>0</v>
      </c>
      <c r="BP24" s="319">
        <f t="shared" si="104"/>
        <v>0</v>
      </c>
      <c r="BQ24" s="319">
        <f t="shared" si="104"/>
        <v>0</v>
      </c>
      <c r="BR24" s="319">
        <f t="shared" si="104"/>
        <v>0</v>
      </c>
      <c r="BS24" s="319">
        <f t="shared" si="104"/>
        <v>0</v>
      </c>
      <c r="BT24" s="319">
        <f t="shared" si="104"/>
        <v>0</v>
      </c>
      <c r="BU24" s="319">
        <f t="shared" si="104"/>
        <v>0</v>
      </c>
      <c r="BV24" s="319">
        <f t="shared" si="104"/>
        <v>0</v>
      </c>
      <c r="BW24" s="319">
        <f t="shared" si="103"/>
        <v>0</v>
      </c>
      <c r="BX24" s="319">
        <f t="shared" si="78"/>
        <v>0</v>
      </c>
      <c r="BY24" s="319">
        <f t="shared" si="78"/>
        <v>0</v>
      </c>
      <c r="BZ24" s="319">
        <f t="shared" si="78"/>
        <v>0</v>
      </c>
      <c r="CA24" s="319">
        <f t="shared" si="78"/>
        <v>0</v>
      </c>
      <c r="CB24" s="317">
        <f t="shared" si="79"/>
        <v>0</v>
      </c>
      <c r="CC24" s="319">
        <f t="shared" si="80"/>
        <v>0</v>
      </c>
      <c r="CD24" s="319">
        <f t="shared" si="81"/>
        <v>0</v>
      </c>
      <c r="CE24" s="319">
        <f t="shared" si="82"/>
        <v>0</v>
      </c>
      <c r="CF24" s="333">
        <f t="shared" si="85"/>
        <v>0</v>
      </c>
      <c r="CG24" s="309">
        <f t="shared" si="86"/>
        <v>0</v>
      </c>
      <c r="CH24" s="309">
        <f t="shared" si="87"/>
        <v>0</v>
      </c>
      <c r="CI24" s="309">
        <f t="shared" si="88"/>
        <v>0</v>
      </c>
      <c r="CJ24" s="309">
        <f t="shared" si="89"/>
        <v>0</v>
      </c>
      <c r="CK24" s="379">
        <f t="shared" si="90"/>
        <v>0</v>
      </c>
      <c r="CL24" s="403">
        <f t="shared" si="91"/>
        <v>0</v>
      </c>
      <c r="CM24" s="403">
        <f t="shared" si="91"/>
        <v>0</v>
      </c>
      <c r="CN24" s="403">
        <f t="shared" si="91"/>
        <v>0</v>
      </c>
      <c r="CO24" s="403">
        <f t="shared" si="91"/>
        <v>0</v>
      </c>
      <c r="CP24" s="403">
        <f t="shared" si="91"/>
        <v>0</v>
      </c>
      <c r="CQ24" s="403">
        <f t="shared" si="91"/>
        <v>0</v>
      </c>
      <c r="CR24" s="403">
        <f t="shared" si="91"/>
        <v>0</v>
      </c>
      <c r="CS24" s="403">
        <f t="shared" si="91"/>
        <v>0</v>
      </c>
      <c r="CT24" s="403">
        <f t="shared" si="91"/>
        <v>0</v>
      </c>
      <c r="CU24" s="403">
        <f t="shared" si="91"/>
        <v>0</v>
      </c>
      <c r="CV24" s="403">
        <f t="shared" si="91"/>
        <v>0</v>
      </c>
      <c r="CW24" s="403">
        <f t="shared" si="91"/>
        <v>0</v>
      </c>
      <c r="CX24" s="403">
        <f t="shared" si="92"/>
        <v>0</v>
      </c>
      <c r="CY24" s="403">
        <f t="shared" si="92"/>
        <v>0</v>
      </c>
      <c r="CZ24" s="403">
        <f t="shared" si="92"/>
        <v>0</v>
      </c>
      <c r="DA24" s="403">
        <f t="shared" si="92"/>
        <v>0</v>
      </c>
      <c r="DB24" s="403">
        <f t="shared" si="92"/>
        <v>0</v>
      </c>
      <c r="DC24" s="403">
        <f t="shared" si="92"/>
        <v>0</v>
      </c>
      <c r="DD24" s="403">
        <f t="shared" si="92"/>
        <v>0</v>
      </c>
      <c r="DE24" s="403">
        <f t="shared" si="92"/>
        <v>0</v>
      </c>
      <c r="DF24" s="403">
        <f t="shared" si="92"/>
        <v>0</v>
      </c>
      <c r="DG24" s="403">
        <f t="shared" si="92"/>
        <v>0</v>
      </c>
      <c r="DH24" s="403">
        <f t="shared" si="92"/>
        <v>0</v>
      </c>
      <c r="DI24" s="403">
        <f t="shared" si="92"/>
        <v>0</v>
      </c>
      <c r="DJ24" s="403">
        <f t="shared" si="92"/>
        <v>0</v>
      </c>
      <c r="DK24" s="403">
        <f t="shared" si="92"/>
        <v>0</v>
      </c>
      <c r="DL24" s="403">
        <f t="shared" si="92"/>
        <v>0</v>
      </c>
      <c r="DM24" s="403">
        <f t="shared" si="93"/>
        <v>0</v>
      </c>
      <c r="DN24" s="403">
        <f t="shared" si="93"/>
        <v>0</v>
      </c>
      <c r="DO24" s="403">
        <f t="shared" si="93"/>
        <v>0</v>
      </c>
      <c r="DP24" s="403">
        <f t="shared" si="93"/>
        <v>0</v>
      </c>
      <c r="DQ24" s="403">
        <f t="shared" si="93"/>
        <v>0</v>
      </c>
      <c r="DR24" s="403">
        <f t="shared" si="93"/>
        <v>0</v>
      </c>
      <c r="DS24" s="403">
        <f t="shared" si="93"/>
        <v>0</v>
      </c>
      <c r="DT24" s="403">
        <f t="shared" si="93"/>
        <v>0</v>
      </c>
      <c r="DU24" s="403">
        <f t="shared" si="93"/>
        <v>0</v>
      </c>
      <c r="DV24" s="403">
        <f t="shared" si="83"/>
        <v>0</v>
      </c>
      <c r="DW24" s="403">
        <f t="shared" si="84"/>
        <v>0</v>
      </c>
      <c r="DX24" s="403">
        <f t="shared" si="94"/>
        <v>0</v>
      </c>
      <c r="DY24" s="403">
        <f t="shared" si="94"/>
        <v>0</v>
      </c>
      <c r="DZ24" s="403">
        <f t="shared" si="94"/>
        <v>0</v>
      </c>
      <c r="EA24" s="403">
        <f t="shared" si="94"/>
        <v>0</v>
      </c>
      <c r="EB24" s="403">
        <f t="shared" si="94"/>
        <v>0</v>
      </c>
      <c r="EC24" s="403">
        <f t="shared" si="94"/>
        <v>0</v>
      </c>
      <c r="ED24" s="403">
        <f t="shared" si="94"/>
        <v>0</v>
      </c>
      <c r="EE24" s="403">
        <f t="shared" si="94"/>
        <v>0</v>
      </c>
      <c r="EF24" s="403">
        <f t="shared" si="94"/>
        <v>0</v>
      </c>
      <c r="EG24" s="403">
        <f t="shared" si="95"/>
        <v>0</v>
      </c>
      <c r="EH24" s="403">
        <f t="shared" si="95"/>
        <v>0</v>
      </c>
      <c r="EI24" s="403">
        <f t="shared" si="95"/>
        <v>0</v>
      </c>
      <c r="EJ24" s="403">
        <f t="shared" si="95"/>
        <v>0</v>
      </c>
      <c r="EK24" s="403">
        <f t="shared" si="95"/>
        <v>0</v>
      </c>
      <c r="EL24" s="403">
        <f t="shared" si="95"/>
        <v>0</v>
      </c>
      <c r="EM24" s="403">
        <f t="shared" si="95"/>
        <v>0</v>
      </c>
      <c r="EN24" s="403">
        <f t="shared" si="95"/>
        <v>0</v>
      </c>
      <c r="EO24" s="403">
        <f t="shared" si="95"/>
        <v>0</v>
      </c>
      <c r="EP24" s="403">
        <f t="shared" si="96"/>
        <v>0</v>
      </c>
      <c r="EQ24" s="403">
        <f t="shared" si="96"/>
        <v>0</v>
      </c>
      <c r="ER24" s="403">
        <f t="shared" si="96"/>
        <v>0</v>
      </c>
      <c r="ES24" s="403">
        <f t="shared" si="96"/>
        <v>0</v>
      </c>
      <c r="ET24" s="403">
        <f t="shared" si="96"/>
        <v>0</v>
      </c>
      <c r="EU24" s="403">
        <f t="shared" si="96"/>
        <v>0</v>
      </c>
      <c r="EV24" s="403">
        <f t="shared" si="96"/>
        <v>0</v>
      </c>
      <c r="EW24" s="403">
        <f t="shared" si="96"/>
        <v>0</v>
      </c>
      <c r="EX24" s="403">
        <f t="shared" si="96"/>
        <v>0</v>
      </c>
      <c r="EY24" s="403">
        <f t="shared" si="96"/>
        <v>0</v>
      </c>
      <c r="EZ24" s="403">
        <f t="shared" si="96"/>
        <v>0</v>
      </c>
      <c r="FA24" s="403">
        <f t="shared" si="97"/>
        <v>0</v>
      </c>
      <c r="FB24" s="403">
        <f t="shared" si="97"/>
        <v>0</v>
      </c>
      <c r="FC24" s="403">
        <f t="shared" si="97"/>
        <v>0</v>
      </c>
      <c r="FD24" s="403">
        <f t="shared" si="97"/>
        <v>0</v>
      </c>
      <c r="FE24" s="403">
        <f t="shared" si="97"/>
        <v>0</v>
      </c>
      <c r="FF24" s="403">
        <f t="shared" si="97"/>
        <v>0</v>
      </c>
      <c r="FG24" s="403">
        <f t="shared" si="97"/>
        <v>0</v>
      </c>
      <c r="FH24" s="403">
        <f t="shared" si="97"/>
        <v>0</v>
      </c>
      <c r="FI24" s="403">
        <f t="shared" si="97"/>
        <v>0</v>
      </c>
      <c r="FJ24" s="403">
        <f t="shared" si="97"/>
        <v>0</v>
      </c>
      <c r="FK24" s="403">
        <f t="shared" si="98"/>
        <v>0</v>
      </c>
      <c r="FL24" s="403">
        <f t="shared" si="98"/>
        <v>0</v>
      </c>
      <c r="FM24" s="403">
        <f t="shared" si="98"/>
        <v>0</v>
      </c>
      <c r="FN24" s="403">
        <f t="shared" si="98"/>
        <v>0</v>
      </c>
      <c r="FO24" s="403">
        <f t="shared" si="98"/>
        <v>0</v>
      </c>
      <c r="FP24" s="403">
        <f t="shared" si="98"/>
        <v>0</v>
      </c>
      <c r="FQ24" s="403">
        <f t="shared" si="98"/>
        <v>0</v>
      </c>
      <c r="FR24" s="403">
        <f t="shared" si="98"/>
        <v>0</v>
      </c>
      <c r="FS24" s="403">
        <f t="shared" si="98"/>
        <v>0</v>
      </c>
      <c r="FT24" s="403">
        <f t="shared" si="98"/>
        <v>0</v>
      </c>
      <c r="FU24" s="403">
        <f t="shared" si="99"/>
        <v>0</v>
      </c>
      <c r="FV24" s="403">
        <f t="shared" si="99"/>
        <v>0</v>
      </c>
      <c r="FW24" s="403">
        <f t="shared" si="99"/>
        <v>0</v>
      </c>
      <c r="FX24" s="403">
        <f t="shared" si="99"/>
        <v>0</v>
      </c>
      <c r="FY24" s="403">
        <f t="shared" si="99"/>
        <v>0</v>
      </c>
      <c r="FZ24" s="403">
        <f t="shared" si="99"/>
        <v>0</v>
      </c>
      <c r="GA24" s="403">
        <f t="shared" si="99"/>
        <v>0</v>
      </c>
      <c r="GB24" s="403">
        <f t="shared" si="99"/>
        <v>0</v>
      </c>
      <c r="GC24" s="403">
        <f t="shared" si="99"/>
        <v>0</v>
      </c>
      <c r="GD24" s="403">
        <f t="shared" si="99"/>
        <v>0</v>
      </c>
      <c r="GE24" s="403">
        <f t="shared" si="99"/>
        <v>0</v>
      </c>
      <c r="GF24" s="403">
        <f t="shared" si="99"/>
        <v>0</v>
      </c>
      <c r="GG24" s="403">
        <f t="shared" si="99"/>
        <v>0</v>
      </c>
      <c r="GH24" s="403">
        <f t="shared" si="99"/>
        <v>0</v>
      </c>
      <c r="GI24" s="403">
        <f t="shared" si="100"/>
        <v>0</v>
      </c>
      <c r="GJ24" s="403">
        <f t="shared" si="100"/>
        <v>0</v>
      </c>
      <c r="GK24" s="403">
        <f t="shared" si="100"/>
        <v>0</v>
      </c>
      <c r="GL24" s="403">
        <f t="shared" si="100"/>
        <v>0</v>
      </c>
      <c r="GM24" s="403">
        <f t="shared" si="100"/>
        <v>0</v>
      </c>
      <c r="GN24" s="403">
        <f t="shared" si="100"/>
        <v>0</v>
      </c>
      <c r="GO24" s="403">
        <f t="shared" si="100"/>
        <v>0</v>
      </c>
      <c r="GP24" s="403">
        <f t="shared" si="100"/>
        <v>0</v>
      </c>
      <c r="GQ24" s="403">
        <f t="shared" si="100"/>
        <v>0</v>
      </c>
      <c r="GR24" s="403">
        <f t="shared" si="101"/>
        <v>0</v>
      </c>
      <c r="GS24" s="403">
        <f t="shared" si="101"/>
        <v>0</v>
      </c>
      <c r="GT24" s="403">
        <f t="shared" si="101"/>
        <v>0</v>
      </c>
      <c r="GU24" s="403">
        <f t="shared" si="101"/>
        <v>0</v>
      </c>
      <c r="GV24" s="403">
        <f t="shared" si="101"/>
        <v>0</v>
      </c>
      <c r="GW24" s="403">
        <f t="shared" si="101"/>
        <v>0</v>
      </c>
      <c r="GX24" s="403">
        <f t="shared" si="101"/>
        <v>0</v>
      </c>
      <c r="GY24" s="403">
        <f t="shared" si="101"/>
        <v>0</v>
      </c>
      <c r="GZ24" s="403">
        <f t="shared" si="101"/>
        <v>0</v>
      </c>
      <c r="HA24" s="403">
        <f t="shared" si="101"/>
        <v>0</v>
      </c>
      <c r="HB24" s="403">
        <f t="shared" si="101"/>
        <v>0</v>
      </c>
      <c r="HC24" s="309"/>
      <c r="HD24" s="309"/>
      <c r="HE24" s="309"/>
      <c r="HF24" s="309"/>
      <c r="HG24" s="221" t="str">
        <f t="shared" si="40"/>
        <v/>
      </c>
      <c r="HH24" s="221" t="str">
        <f t="shared" si="41"/>
        <v/>
      </c>
      <c r="HI24" s="309"/>
      <c r="HJ24" s="309"/>
      <c r="HK24" s="309"/>
      <c r="HL24" s="309"/>
      <c r="HM24" s="309"/>
      <c r="HN24" s="309"/>
      <c r="HO24" s="309"/>
      <c r="HP24" s="309"/>
      <c r="HQ24" s="309"/>
      <c r="HR24" s="309"/>
      <c r="HS24" s="309"/>
      <c r="HT24" s="309"/>
      <c r="HU24" s="309"/>
      <c r="HV24" s="309"/>
      <c r="HW24" s="309"/>
      <c r="HX24" s="309"/>
      <c r="HY24" s="309"/>
      <c r="HZ24" s="309"/>
      <c r="IA24" s="309"/>
      <c r="IB24" s="309"/>
      <c r="IC24" s="309"/>
      <c r="ID24" s="309"/>
      <c r="IE24" s="309"/>
      <c r="IF24" s="309"/>
      <c r="IG24" s="309"/>
      <c r="IH24" s="309"/>
      <c r="II24" s="309"/>
      <c r="IJ24" s="309"/>
    </row>
    <row r="25" spans="1:244" s="299" customFormat="1" ht="12" customHeight="1">
      <c r="A25" s="216"/>
      <c r="B25" s="217"/>
      <c r="C25" s="223"/>
      <c r="D25" s="219"/>
      <c r="E25" s="220" t="str">
        <f t="shared" si="6"/>
        <v/>
      </c>
      <c r="F25" s="221" t="str">
        <f t="shared" si="7"/>
        <v/>
      </c>
      <c r="G25" s="219"/>
      <c r="H25" s="220" t="str">
        <f t="shared" si="8"/>
        <v/>
      </c>
      <c r="I25" s="221" t="str">
        <f t="shared" si="9"/>
        <v/>
      </c>
      <c r="J25" s="222"/>
      <c r="K25" s="252">
        <f t="shared" si="10"/>
        <v>0</v>
      </c>
      <c r="L25" s="238">
        <f t="shared" si="11"/>
        <v>0</v>
      </c>
      <c r="M25" s="238">
        <f t="shared" si="12"/>
        <v>0</v>
      </c>
      <c r="N25" s="316">
        <f t="shared" si="13"/>
        <v>0</v>
      </c>
      <c r="O25" s="316">
        <f t="shared" si="14"/>
        <v>0</v>
      </c>
      <c r="P25" s="316">
        <f t="shared" si="15"/>
        <v>0</v>
      </c>
      <c r="Q25" s="316">
        <f t="shared" si="16"/>
        <v>0</v>
      </c>
      <c r="R25" s="371">
        <f t="shared" si="17"/>
        <v>0</v>
      </c>
      <c r="S25" s="316">
        <f t="shared" si="18"/>
        <v>0</v>
      </c>
      <c r="T25" s="316">
        <f t="shared" si="19"/>
        <v>0</v>
      </c>
      <c r="U25" s="316">
        <f t="shared" si="20"/>
        <v>0</v>
      </c>
      <c r="V25" s="317">
        <f t="shared" si="42"/>
        <v>0</v>
      </c>
      <c r="W25" s="318">
        <f t="shared" si="43"/>
        <v>0</v>
      </c>
      <c r="X25" s="318">
        <f t="shared" si="44"/>
        <v>0</v>
      </c>
      <c r="Y25" s="318">
        <f t="shared" si="45"/>
        <v>0</v>
      </c>
      <c r="Z25" s="318">
        <f t="shared" si="46"/>
        <v>0</v>
      </c>
      <c r="AA25" s="318">
        <f>IF(dkontonr&gt;1499,IF(dkontonr&lt;1560,$N25,0))+IF(kkontonr&gt;1499,IF(kkontonr&lt;1560,$O25,0))+IF(dkontonr&gt;(Kontoplan!AF$3-1),IF(dkontonr&lt;(Kontoplan!AF$3+1000),$N25,0))+IF(kkontonr&gt;(Kontoplan!AF$3-1),IF(kkontonr&lt;(Kontoplan!AF$3+1000),$O25,0),0)</f>
        <v>0</v>
      </c>
      <c r="AB25" s="318">
        <f t="shared" si="47"/>
        <v>0</v>
      </c>
      <c r="AC25" s="318">
        <f t="shared" si="48"/>
        <v>0</v>
      </c>
      <c r="AD25" s="318">
        <f t="shared" si="49"/>
        <v>0</v>
      </c>
      <c r="AE25" s="318">
        <f t="shared" si="50"/>
        <v>0</v>
      </c>
      <c r="AF25" s="318">
        <f t="shared" si="51"/>
        <v>0</v>
      </c>
      <c r="AG25" s="318">
        <f>IF(dkontonr&gt;2399,IF(dkontonr&lt;2500,$N25,0))+IF(kkontonr&gt;2399,IF(kkontonr&lt;2500,$O25,0))+IF(dkontonr&gt;(Kontoplan!$AF$4-1),IF(dkontonr&lt;(Kontoplan!$AF$4+1000),$N25,0))+IF(kkontonr&gt;(Kontoplan!$AF$4-1),IF(kkontonr&lt;(Kontoplan!$AF$4+1000),$O25,0))</f>
        <v>0</v>
      </c>
      <c r="AH25" s="318">
        <f t="shared" si="52"/>
        <v>0</v>
      </c>
      <c r="AI25" s="318">
        <f t="shared" si="53"/>
        <v>0</v>
      </c>
      <c r="AJ25" s="318">
        <f t="shared" si="21"/>
        <v>0</v>
      </c>
      <c r="AK25" s="318">
        <f t="shared" si="54"/>
        <v>0</v>
      </c>
      <c r="AL25" s="318">
        <f t="shared" si="55"/>
        <v>0</v>
      </c>
      <c r="AM25" s="317">
        <f t="shared" si="56"/>
        <v>0</v>
      </c>
      <c r="AN25" s="318">
        <f t="shared" si="57"/>
        <v>0</v>
      </c>
      <c r="AO25" s="319">
        <f t="shared" si="58"/>
        <v>0</v>
      </c>
      <c r="AP25" s="318">
        <f t="shared" si="59"/>
        <v>0</v>
      </c>
      <c r="AQ25" s="318">
        <f t="shared" si="60"/>
        <v>0</v>
      </c>
      <c r="AR25" s="318">
        <f t="shared" si="61"/>
        <v>0</v>
      </c>
      <c r="AS25" s="318">
        <f t="shared" si="62"/>
        <v>0</v>
      </c>
      <c r="AT25" s="318">
        <f t="shared" si="63"/>
        <v>0</v>
      </c>
      <c r="AU25" s="318">
        <f t="shared" si="64"/>
        <v>0</v>
      </c>
      <c r="AV25" s="318">
        <f t="shared" si="65"/>
        <v>0</v>
      </c>
      <c r="AW25" s="318">
        <f t="shared" si="66"/>
        <v>0</v>
      </c>
      <c r="AX25" s="318">
        <f t="shared" si="67"/>
        <v>0</v>
      </c>
      <c r="AY25" s="318">
        <f t="shared" si="68"/>
        <v>0</v>
      </c>
      <c r="AZ25" s="318">
        <f t="shared" si="69"/>
        <v>0</v>
      </c>
      <c r="BA25" s="318">
        <f t="shared" si="70"/>
        <v>0</v>
      </c>
      <c r="BB25" s="319">
        <f t="shared" si="71"/>
        <v>0</v>
      </c>
      <c r="BC25" s="319">
        <f t="shared" si="72"/>
        <v>0</v>
      </c>
      <c r="BD25" s="317">
        <f t="shared" si="73"/>
        <v>0</v>
      </c>
      <c r="BE25" s="318">
        <f t="shared" si="74"/>
        <v>0</v>
      </c>
      <c r="BF25" s="318">
        <f t="shared" si="75"/>
        <v>0</v>
      </c>
      <c r="BG25" s="318">
        <f t="shared" si="76"/>
        <v>0</v>
      </c>
      <c r="BH25" s="317">
        <f t="shared" ref="BH25:BV25" si="105">IF(dkontonr=BH$5,$N25,0)+IF(kkontonr=BH$5,$O25,0)</f>
        <v>0</v>
      </c>
      <c r="BI25" s="319">
        <f t="shared" si="105"/>
        <v>0</v>
      </c>
      <c r="BJ25" s="319">
        <f t="shared" si="105"/>
        <v>0</v>
      </c>
      <c r="BK25" s="319">
        <f t="shared" si="105"/>
        <v>0</v>
      </c>
      <c r="BL25" s="319">
        <f t="shared" si="105"/>
        <v>0</v>
      </c>
      <c r="BM25" s="319">
        <f t="shared" si="105"/>
        <v>0</v>
      </c>
      <c r="BN25" s="319">
        <f t="shared" si="105"/>
        <v>0</v>
      </c>
      <c r="BO25" s="319">
        <f t="shared" si="105"/>
        <v>0</v>
      </c>
      <c r="BP25" s="319">
        <f t="shared" si="105"/>
        <v>0</v>
      </c>
      <c r="BQ25" s="319">
        <f t="shared" si="105"/>
        <v>0</v>
      </c>
      <c r="BR25" s="319">
        <f t="shared" si="105"/>
        <v>0</v>
      </c>
      <c r="BS25" s="319">
        <f t="shared" si="105"/>
        <v>0</v>
      </c>
      <c r="BT25" s="319">
        <f t="shared" si="105"/>
        <v>0</v>
      </c>
      <c r="BU25" s="319">
        <f t="shared" si="105"/>
        <v>0</v>
      </c>
      <c r="BV25" s="319">
        <f t="shared" si="105"/>
        <v>0</v>
      </c>
      <c r="BW25" s="319">
        <f t="shared" si="103"/>
        <v>0</v>
      </c>
      <c r="BX25" s="319">
        <f t="shared" si="78"/>
        <v>0</v>
      </c>
      <c r="BY25" s="319">
        <f t="shared" si="78"/>
        <v>0</v>
      </c>
      <c r="BZ25" s="319">
        <f t="shared" si="78"/>
        <v>0</v>
      </c>
      <c r="CA25" s="319">
        <f t="shared" si="78"/>
        <v>0</v>
      </c>
      <c r="CB25" s="317">
        <f t="shared" si="79"/>
        <v>0</v>
      </c>
      <c r="CC25" s="319">
        <f>IF(tekst="åpningsbalanse",0,IF(tekst="råbalanse",0,IF(tekst="balanse",0,IF(tekst="inngående balanse",0,IF(tekst="saldobalanse",0,IF(tekst="årsoppgjør",0,CB25))))))</f>
        <v>0</v>
      </c>
      <c r="CD25" s="319">
        <f t="shared" si="81"/>
        <v>0</v>
      </c>
      <c r="CE25" s="319">
        <f t="shared" si="82"/>
        <v>0</v>
      </c>
      <c r="CF25" s="333">
        <f>IF(dmvakode=2,L25,IF(kmvakode=2,L25,0))</f>
        <v>0</v>
      </c>
      <c r="CG25" s="309">
        <f>IF(dmvakode=5,L25,IF(kmvakode=5,L25,0))</f>
        <v>0</v>
      </c>
      <c r="CH25" s="309">
        <f>IF(dmvakode=8,L25,IF(kmvakode=8,L25,0))</f>
        <v>0</v>
      </c>
      <c r="CI25" s="309">
        <f>IF(dmvakode=1,M25,IF(kmvakode=1,M25,0))</f>
        <v>0</v>
      </c>
      <c r="CJ25" s="309">
        <f>IF(dmvakode=4,M25,IF(kmvakode=4,M25,0))</f>
        <v>0</v>
      </c>
      <c r="CK25" s="379">
        <f>IF(dmvakode=7,M25,IF(kmvakode=7,M25,0))</f>
        <v>0</v>
      </c>
      <c r="CL25" s="403">
        <f t="shared" si="91"/>
        <v>0</v>
      </c>
      <c r="CM25" s="403">
        <f t="shared" si="91"/>
        <v>0</v>
      </c>
      <c r="CN25" s="403">
        <f t="shared" si="91"/>
        <v>0</v>
      </c>
      <c r="CO25" s="403">
        <f t="shared" si="91"/>
        <v>0</v>
      </c>
      <c r="CP25" s="403">
        <f t="shared" si="91"/>
        <v>0</v>
      </c>
      <c r="CQ25" s="403">
        <f t="shared" si="91"/>
        <v>0</v>
      </c>
      <c r="CR25" s="403">
        <f t="shared" si="91"/>
        <v>0</v>
      </c>
      <c r="CS25" s="403">
        <f t="shared" si="91"/>
        <v>0</v>
      </c>
      <c r="CT25" s="403">
        <f t="shared" si="91"/>
        <v>0</v>
      </c>
      <c r="CU25" s="403">
        <f t="shared" si="91"/>
        <v>0</v>
      </c>
      <c r="CV25" s="403">
        <f t="shared" si="91"/>
        <v>0</v>
      </c>
      <c r="CW25" s="403">
        <f t="shared" si="91"/>
        <v>0</v>
      </c>
      <c r="CX25" s="403">
        <f t="shared" si="92"/>
        <v>0</v>
      </c>
      <c r="CY25" s="403">
        <f t="shared" si="92"/>
        <v>0</v>
      </c>
      <c r="CZ25" s="403">
        <f t="shared" si="92"/>
        <v>0</v>
      </c>
      <c r="DA25" s="403">
        <f t="shared" si="92"/>
        <v>0</v>
      </c>
      <c r="DB25" s="403">
        <f t="shared" si="92"/>
        <v>0</v>
      </c>
      <c r="DC25" s="403">
        <f t="shared" si="92"/>
        <v>0</v>
      </c>
      <c r="DD25" s="403">
        <f t="shared" si="92"/>
        <v>0</v>
      </c>
      <c r="DE25" s="403">
        <f t="shared" si="92"/>
        <v>0</v>
      </c>
      <c r="DF25" s="403">
        <f t="shared" si="92"/>
        <v>0</v>
      </c>
      <c r="DG25" s="403">
        <f t="shared" si="92"/>
        <v>0</v>
      </c>
      <c r="DH25" s="403">
        <f t="shared" si="92"/>
        <v>0</v>
      </c>
      <c r="DI25" s="403">
        <f t="shared" si="92"/>
        <v>0</v>
      </c>
      <c r="DJ25" s="403">
        <f t="shared" si="92"/>
        <v>0</v>
      </c>
      <c r="DK25" s="403">
        <f t="shared" si="92"/>
        <v>0</v>
      </c>
      <c r="DL25" s="403">
        <f t="shared" si="92"/>
        <v>0</v>
      </c>
      <c r="DM25" s="403">
        <f t="shared" si="93"/>
        <v>0</v>
      </c>
      <c r="DN25" s="403">
        <f t="shared" si="93"/>
        <v>0</v>
      </c>
      <c r="DO25" s="403">
        <f t="shared" si="93"/>
        <v>0</v>
      </c>
      <c r="DP25" s="403">
        <f t="shared" si="93"/>
        <v>0</v>
      </c>
      <c r="DQ25" s="403">
        <f t="shared" si="93"/>
        <v>0</v>
      </c>
      <c r="DR25" s="403">
        <f t="shared" si="93"/>
        <v>0</v>
      </c>
      <c r="DS25" s="403">
        <f t="shared" si="93"/>
        <v>0</v>
      </c>
      <c r="DT25" s="403">
        <f t="shared" si="93"/>
        <v>0</v>
      </c>
      <c r="DU25" s="403">
        <f t="shared" si="93"/>
        <v>0</v>
      </c>
      <c r="DV25" s="403">
        <f t="shared" si="83"/>
        <v>0</v>
      </c>
      <c r="DW25" s="403">
        <f t="shared" si="84"/>
        <v>0</v>
      </c>
      <c r="DX25" s="403">
        <f t="shared" si="94"/>
        <v>0</v>
      </c>
      <c r="DY25" s="403">
        <f t="shared" si="94"/>
        <v>0</v>
      </c>
      <c r="DZ25" s="403">
        <f t="shared" si="94"/>
        <v>0</v>
      </c>
      <c r="EA25" s="403">
        <f t="shared" si="94"/>
        <v>0</v>
      </c>
      <c r="EB25" s="403">
        <f t="shared" si="94"/>
        <v>0</v>
      </c>
      <c r="EC25" s="403">
        <f t="shared" si="94"/>
        <v>0</v>
      </c>
      <c r="ED25" s="403">
        <f t="shared" si="94"/>
        <v>0</v>
      </c>
      <c r="EE25" s="403">
        <f t="shared" si="94"/>
        <v>0</v>
      </c>
      <c r="EF25" s="403">
        <f t="shared" si="94"/>
        <v>0</v>
      </c>
      <c r="EG25" s="403">
        <f t="shared" si="95"/>
        <v>0</v>
      </c>
      <c r="EH25" s="403">
        <f t="shared" si="95"/>
        <v>0</v>
      </c>
      <c r="EI25" s="403">
        <f t="shared" si="95"/>
        <v>0</v>
      </c>
      <c r="EJ25" s="403">
        <f t="shared" si="95"/>
        <v>0</v>
      </c>
      <c r="EK25" s="403">
        <f t="shared" si="95"/>
        <v>0</v>
      </c>
      <c r="EL25" s="403">
        <f t="shared" si="95"/>
        <v>0</v>
      </c>
      <c r="EM25" s="403">
        <f t="shared" si="95"/>
        <v>0</v>
      </c>
      <c r="EN25" s="403">
        <f t="shared" si="95"/>
        <v>0</v>
      </c>
      <c r="EO25" s="403">
        <f t="shared" si="95"/>
        <v>0</v>
      </c>
      <c r="EP25" s="403">
        <f t="shared" si="96"/>
        <v>0</v>
      </c>
      <c r="EQ25" s="403">
        <f t="shared" si="96"/>
        <v>0</v>
      </c>
      <c r="ER25" s="403">
        <f t="shared" si="96"/>
        <v>0</v>
      </c>
      <c r="ES25" s="403">
        <f t="shared" si="96"/>
        <v>0</v>
      </c>
      <c r="ET25" s="403">
        <f t="shared" si="96"/>
        <v>0</v>
      </c>
      <c r="EU25" s="403">
        <f t="shared" si="96"/>
        <v>0</v>
      </c>
      <c r="EV25" s="403">
        <f t="shared" si="96"/>
        <v>0</v>
      </c>
      <c r="EW25" s="403">
        <f t="shared" si="96"/>
        <v>0</v>
      </c>
      <c r="EX25" s="403">
        <f t="shared" si="96"/>
        <v>0</v>
      </c>
      <c r="EY25" s="403">
        <f t="shared" si="96"/>
        <v>0</v>
      </c>
      <c r="EZ25" s="403">
        <f t="shared" si="96"/>
        <v>0</v>
      </c>
      <c r="FA25" s="403">
        <f t="shared" si="97"/>
        <v>0</v>
      </c>
      <c r="FB25" s="403">
        <f t="shared" si="97"/>
        <v>0</v>
      </c>
      <c r="FC25" s="403">
        <f t="shared" si="97"/>
        <v>0</v>
      </c>
      <c r="FD25" s="403">
        <f t="shared" si="97"/>
        <v>0</v>
      </c>
      <c r="FE25" s="403">
        <f t="shared" si="97"/>
        <v>0</v>
      </c>
      <c r="FF25" s="403">
        <f t="shared" si="97"/>
        <v>0</v>
      </c>
      <c r="FG25" s="403">
        <f t="shared" si="97"/>
        <v>0</v>
      </c>
      <c r="FH25" s="403">
        <f t="shared" si="97"/>
        <v>0</v>
      </c>
      <c r="FI25" s="403">
        <f t="shared" si="97"/>
        <v>0</v>
      </c>
      <c r="FJ25" s="403">
        <f t="shared" si="97"/>
        <v>0</v>
      </c>
      <c r="FK25" s="403">
        <f t="shared" si="98"/>
        <v>0</v>
      </c>
      <c r="FL25" s="403">
        <f t="shared" si="98"/>
        <v>0</v>
      </c>
      <c r="FM25" s="403">
        <f t="shared" si="98"/>
        <v>0</v>
      </c>
      <c r="FN25" s="403">
        <f t="shared" si="98"/>
        <v>0</v>
      </c>
      <c r="FO25" s="403">
        <f t="shared" si="98"/>
        <v>0</v>
      </c>
      <c r="FP25" s="403">
        <f t="shared" si="98"/>
        <v>0</v>
      </c>
      <c r="FQ25" s="403">
        <f t="shared" si="98"/>
        <v>0</v>
      </c>
      <c r="FR25" s="403">
        <f t="shared" si="98"/>
        <v>0</v>
      </c>
      <c r="FS25" s="403">
        <f t="shared" si="98"/>
        <v>0</v>
      </c>
      <c r="FT25" s="403">
        <f t="shared" si="98"/>
        <v>0</v>
      </c>
      <c r="FU25" s="403">
        <f t="shared" si="99"/>
        <v>0</v>
      </c>
      <c r="FV25" s="403">
        <f t="shared" si="99"/>
        <v>0</v>
      </c>
      <c r="FW25" s="403">
        <f t="shared" si="99"/>
        <v>0</v>
      </c>
      <c r="FX25" s="403">
        <f t="shared" si="99"/>
        <v>0</v>
      </c>
      <c r="FY25" s="403">
        <f t="shared" si="99"/>
        <v>0</v>
      </c>
      <c r="FZ25" s="403">
        <f t="shared" si="99"/>
        <v>0</v>
      </c>
      <c r="GA25" s="403">
        <f t="shared" si="99"/>
        <v>0</v>
      </c>
      <c r="GB25" s="403">
        <f t="shared" si="99"/>
        <v>0</v>
      </c>
      <c r="GC25" s="403">
        <f t="shared" si="99"/>
        <v>0</v>
      </c>
      <c r="GD25" s="403">
        <f t="shared" si="99"/>
        <v>0</v>
      </c>
      <c r="GE25" s="403">
        <f t="shared" si="99"/>
        <v>0</v>
      </c>
      <c r="GF25" s="403">
        <f t="shared" si="99"/>
        <v>0</v>
      </c>
      <c r="GG25" s="403">
        <f t="shared" si="99"/>
        <v>0</v>
      </c>
      <c r="GH25" s="403">
        <f t="shared" si="99"/>
        <v>0</v>
      </c>
      <c r="GI25" s="403">
        <f t="shared" si="100"/>
        <v>0</v>
      </c>
      <c r="GJ25" s="403">
        <f t="shared" si="100"/>
        <v>0</v>
      </c>
      <c r="GK25" s="403">
        <f t="shared" si="100"/>
        <v>0</v>
      </c>
      <c r="GL25" s="403">
        <f t="shared" si="100"/>
        <v>0</v>
      </c>
      <c r="GM25" s="403">
        <f t="shared" si="100"/>
        <v>0</v>
      </c>
      <c r="GN25" s="403">
        <f t="shared" si="100"/>
        <v>0</v>
      </c>
      <c r="GO25" s="403">
        <f t="shared" si="100"/>
        <v>0</v>
      </c>
      <c r="GP25" s="403">
        <f t="shared" si="100"/>
        <v>0</v>
      </c>
      <c r="GQ25" s="403">
        <f t="shared" si="100"/>
        <v>0</v>
      </c>
      <c r="GR25" s="403">
        <f t="shared" si="101"/>
        <v>0</v>
      </c>
      <c r="GS25" s="403">
        <f t="shared" si="101"/>
        <v>0</v>
      </c>
      <c r="GT25" s="403">
        <f t="shared" si="101"/>
        <v>0</v>
      </c>
      <c r="GU25" s="403">
        <f t="shared" si="101"/>
        <v>0</v>
      </c>
      <c r="GV25" s="403">
        <f t="shared" si="101"/>
        <v>0</v>
      </c>
      <c r="GW25" s="403">
        <f t="shared" si="101"/>
        <v>0</v>
      </c>
      <c r="GX25" s="403">
        <f t="shared" si="101"/>
        <v>0</v>
      </c>
      <c r="GY25" s="403">
        <f t="shared" si="101"/>
        <v>0</v>
      </c>
      <c r="GZ25" s="403">
        <f t="shared" si="101"/>
        <v>0</v>
      </c>
      <c r="HA25" s="403">
        <f t="shared" si="101"/>
        <v>0</v>
      </c>
      <c r="HB25" s="403">
        <f t="shared" si="101"/>
        <v>0</v>
      </c>
      <c r="HC25" s="309"/>
      <c r="HD25" s="309"/>
      <c r="HE25" s="309"/>
      <c r="HF25" s="309"/>
      <c r="HG25" s="221" t="str">
        <f t="shared" si="40"/>
        <v/>
      </c>
      <c r="HH25" s="221" t="str">
        <f t="shared" si="41"/>
        <v/>
      </c>
      <c r="HI25" s="309"/>
      <c r="HJ25" s="309"/>
      <c r="HK25" s="309"/>
      <c r="HL25" s="309"/>
      <c r="HM25" s="309"/>
      <c r="HN25" s="309"/>
      <c r="HO25" s="309"/>
      <c r="HP25" s="309"/>
      <c r="HQ25" s="309"/>
      <c r="HR25" s="309"/>
      <c r="HS25" s="309"/>
      <c r="HT25" s="309"/>
      <c r="HU25" s="309"/>
      <c r="HV25" s="309"/>
      <c r="HW25" s="309"/>
      <c r="HX25" s="309"/>
      <c r="HY25" s="309"/>
      <c r="HZ25" s="309"/>
      <c r="IA25" s="309"/>
      <c r="IB25" s="309"/>
      <c r="IC25" s="309"/>
      <c r="ID25" s="309"/>
      <c r="IE25" s="309"/>
      <c r="IF25" s="309"/>
      <c r="IG25" s="309"/>
      <c r="IH25" s="309"/>
      <c r="II25" s="309"/>
      <c r="IJ25" s="309"/>
    </row>
    <row r="26" spans="1:244" s="299" customFormat="1" ht="12" customHeight="1">
      <c r="A26" s="216"/>
      <c r="B26" s="217"/>
      <c r="C26" s="223"/>
      <c r="D26" s="219"/>
      <c r="E26" s="220" t="str">
        <f t="shared" si="6"/>
        <v/>
      </c>
      <c r="F26" s="221" t="str">
        <f t="shared" si="7"/>
        <v/>
      </c>
      <c r="G26" s="219"/>
      <c r="H26" s="220" t="str">
        <f t="shared" si="8"/>
        <v/>
      </c>
      <c r="I26" s="221" t="str">
        <f t="shared" si="9"/>
        <v/>
      </c>
      <c r="J26" s="222"/>
      <c r="K26" s="252">
        <f t="shared" si="10"/>
        <v>0</v>
      </c>
      <c r="L26" s="238">
        <f t="shared" si="11"/>
        <v>0</v>
      </c>
      <c r="M26" s="238">
        <f t="shared" si="12"/>
        <v>0</v>
      </c>
      <c r="N26" s="316">
        <f t="shared" si="13"/>
        <v>0</v>
      </c>
      <c r="O26" s="316">
        <f t="shared" si="14"/>
        <v>0</v>
      </c>
      <c r="P26" s="316">
        <f t="shared" si="15"/>
        <v>0</v>
      </c>
      <c r="Q26" s="316">
        <f t="shared" si="16"/>
        <v>0</v>
      </c>
      <c r="R26" s="371">
        <f t="shared" si="17"/>
        <v>0</v>
      </c>
      <c r="S26" s="316">
        <f t="shared" si="18"/>
        <v>0</v>
      </c>
      <c r="T26" s="316">
        <f t="shared" si="19"/>
        <v>0</v>
      </c>
      <c r="U26" s="316">
        <f t="shared" si="20"/>
        <v>0</v>
      </c>
      <c r="V26" s="317">
        <f t="shared" si="42"/>
        <v>0</v>
      </c>
      <c r="W26" s="318">
        <f t="shared" si="43"/>
        <v>0</v>
      </c>
      <c r="X26" s="318">
        <f t="shared" si="44"/>
        <v>0</v>
      </c>
      <c r="Y26" s="318">
        <f t="shared" si="45"/>
        <v>0</v>
      </c>
      <c r="Z26" s="318">
        <f t="shared" si="46"/>
        <v>0</v>
      </c>
      <c r="AA26" s="318">
        <f>IF(dkontonr&gt;1499,IF(dkontonr&lt;1560,$N26,0))+IF(kkontonr&gt;1499,IF(kkontonr&lt;1560,$O26,0))+IF(dkontonr&gt;(Kontoplan!AF$3-1),IF(dkontonr&lt;(Kontoplan!AF$3+1000),$N26,0))+IF(kkontonr&gt;(Kontoplan!AF$3-1),IF(kkontonr&lt;(Kontoplan!AF$3+1000),$O26,0),0)</f>
        <v>0</v>
      </c>
      <c r="AB26" s="318">
        <f t="shared" si="47"/>
        <v>0</v>
      </c>
      <c r="AC26" s="318">
        <f t="shared" si="48"/>
        <v>0</v>
      </c>
      <c r="AD26" s="318">
        <f t="shared" si="49"/>
        <v>0</v>
      </c>
      <c r="AE26" s="318">
        <f t="shared" si="50"/>
        <v>0</v>
      </c>
      <c r="AF26" s="318">
        <f t="shared" si="51"/>
        <v>0</v>
      </c>
      <c r="AG26" s="318">
        <f>IF(dkontonr&gt;2399,IF(dkontonr&lt;2500,$N26,0))+IF(kkontonr&gt;2399,IF(kkontonr&lt;2500,$O26,0))+IF(dkontonr&gt;(Kontoplan!$AF$4-1),IF(dkontonr&lt;(Kontoplan!$AF$4+1000),$N26,0))+IF(kkontonr&gt;(Kontoplan!$AF$4-1),IF(kkontonr&lt;(Kontoplan!$AF$4+1000),$O26,0))</f>
        <v>0</v>
      </c>
      <c r="AH26" s="318">
        <f t="shared" si="52"/>
        <v>0</v>
      </c>
      <c r="AI26" s="318">
        <f t="shared" si="53"/>
        <v>0</v>
      </c>
      <c r="AJ26" s="318">
        <f t="shared" si="21"/>
        <v>0</v>
      </c>
      <c r="AK26" s="318">
        <f t="shared" si="54"/>
        <v>0</v>
      </c>
      <c r="AL26" s="318">
        <f t="shared" si="55"/>
        <v>0</v>
      </c>
      <c r="AM26" s="317">
        <f t="shared" si="56"/>
        <v>0</v>
      </c>
      <c r="AN26" s="318">
        <f t="shared" si="57"/>
        <v>0</v>
      </c>
      <c r="AO26" s="319">
        <f t="shared" si="58"/>
        <v>0</v>
      </c>
      <c r="AP26" s="318">
        <f t="shared" si="59"/>
        <v>0</v>
      </c>
      <c r="AQ26" s="318">
        <f t="shared" si="60"/>
        <v>0</v>
      </c>
      <c r="AR26" s="318">
        <f t="shared" si="61"/>
        <v>0</v>
      </c>
      <c r="AS26" s="318">
        <f t="shared" si="62"/>
        <v>0</v>
      </c>
      <c r="AT26" s="318">
        <f t="shared" si="63"/>
        <v>0</v>
      </c>
      <c r="AU26" s="318">
        <f t="shared" si="64"/>
        <v>0</v>
      </c>
      <c r="AV26" s="318">
        <f t="shared" si="65"/>
        <v>0</v>
      </c>
      <c r="AW26" s="318">
        <f t="shared" si="66"/>
        <v>0</v>
      </c>
      <c r="AX26" s="318">
        <f t="shared" si="67"/>
        <v>0</v>
      </c>
      <c r="AY26" s="318">
        <f t="shared" si="68"/>
        <v>0</v>
      </c>
      <c r="AZ26" s="318">
        <f t="shared" si="69"/>
        <v>0</v>
      </c>
      <c r="BA26" s="318">
        <f t="shared" si="70"/>
        <v>0</v>
      </c>
      <c r="BB26" s="319">
        <f t="shared" si="71"/>
        <v>0</v>
      </c>
      <c r="BC26" s="319">
        <f t="shared" si="72"/>
        <v>0</v>
      </c>
      <c r="BD26" s="317">
        <f t="shared" si="73"/>
        <v>0</v>
      </c>
      <c r="BE26" s="318">
        <f t="shared" si="74"/>
        <v>0</v>
      </c>
      <c r="BF26" s="318">
        <f t="shared" si="75"/>
        <v>0</v>
      </c>
      <c r="BG26" s="318">
        <f t="shared" si="76"/>
        <v>0</v>
      </c>
      <c r="BH26" s="317">
        <f t="shared" si="104"/>
        <v>0</v>
      </c>
      <c r="BI26" s="319">
        <f t="shared" si="104"/>
        <v>0</v>
      </c>
      <c r="BJ26" s="319">
        <f t="shared" si="104"/>
        <v>0</v>
      </c>
      <c r="BK26" s="319">
        <f t="shared" si="104"/>
        <v>0</v>
      </c>
      <c r="BL26" s="319">
        <f t="shared" si="104"/>
        <v>0</v>
      </c>
      <c r="BM26" s="319">
        <f t="shared" si="104"/>
        <v>0</v>
      </c>
      <c r="BN26" s="319">
        <f t="shared" si="104"/>
        <v>0</v>
      </c>
      <c r="BO26" s="319">
        <f t="shared" si="104"/>
        <v>0</v>
      </c>
      <c r="BP26" s="319">
        <f t="shared" si="104"/>
        <v>0</v>
      </c>
      <c r="BQ26" s="319">
        <f t="shared" si="104"/>
        <v>0</v>
      </c>
      <c r="BR26" s="319">
        <f t="shared" si="104"/>
        <v>0</v>
      </c>
      <c r="BS26" s="319">
        <f t="shared" si="104"/>
        <v>0</v>
      </c>
      <c r="BT26" s="319">
        <f t="shared" si="104"/>
        <v>0</v>
      </c>
      <c r="BU26" s="319">
        <f t="shared" si="104"/>
        <v>0</v>
      </c>
      <c r="BV26" s="319">
        <f t="shared" si="104"/>
        <v>0</v>
      </c>
      <c r="BW26" s="319">
        <f t="shared" si="103"/>
        <v>0</v>
      </c>
      <c r="BX26" s="319">
        <f t="shared" si="78"/>
        <v>0</v>
      </c>
      <c r="BY26" s="319">
        <f t="shared" si="78"/>
        <v>0</v>
      </c>
      <c r="BZ26" s="319">
        <f t="shared" si="78"/>
        <v>0</v>
      </c>
      <c r="CA26" s="319">
        <f t="shared" si="78"/>
        <v>0</v>
      </c>
      <c r="CB26" s="317">
        <f t="shared" si="79"/>
        <v>0</v>
      </c>
      <c r="CC26" s="319">
        <f t="shared" si="80"/>
        <v>0</v>
      </c>
      <c r="CD26" s="319">
        <f t="shared" si="81"/>
        <v>0</v>
      </c>
      <c r="CE26" s="319">
        <f t="shared" si="82"/>
        <v>0</v>
      </c>
      <c r="CF26" s="333">
        <f t="shared" si="85"/>
        <v>0</v>
      </c>
      <c r="CG26" s="309">
        <f t="shared" si="86"/>
        <v>0</v>
      </c>
      <c r="CH26" s="309">
        <f t="shared" si="87"/>
        <v>0</v>
      </c>
      <c r="CI26" s="309">
        <f t="shared" si="88"/>
        <v>0</v>
      </c>
      <c r="CJ26" s="309">
        <f t="shared" si="89"/>
        <v>0</v>
      </c>
      <c r="CK26" s="379">
        <f t="shared" si="90"/>
        <v>0</v>
      </c>
      <c r="CL26" s="403">
        <f t="shared" ref="CL26:CW41" si="106">IF(dkontonr=CL$4,$N26,0)+IF(kkontonr=CL$4,$O26,0)</f>
        <v>0</v>
      </c>
      <c r="CM26" s="403">
        <f t="shared" si="106"/>
        <v>0</v>
      </c>
      <c r="CN26" s="403">
        <f t="shared" si="106"/>
        <v>0</v>
      </c>
      <c r="CO26" s="403">
        <f t="shared" si="106"/>
        <v>0</v>
      </c>
      <c r="CP26" s="403">
        <f t="shared" si="106"/>
        <v>0</v>
      </c>
      <c r="CQ26" s="403">
        <f t="shared" si="106"/>
        <v>0</v>
      </c>
      <c r="CR26" s="403">
        <f t="shared" si="106"/>
        <v>0</v>
      </c>
      <c r="CS26" s="403">
        <f t="shared" si="106"/>
        <v>0</v>
      </c>
      <c r="CT26" s="403">
        <f t="shared" si="106"/>
        <v>0</v>
      </c>
      <c r="CU26" s="403">
        <f t="shared" si="106"/>
        <v>0</v>
      </c>
      <c r="CV26" s="403">
        <f t="shared" si="91"/>
        <v>0</v>
      </c>
      <c r="CW26" s="403">
        <f t="shared" si="91"/>
        <v>0</v>
      </c>
      <c r="CX26" s="403">
        <f t="shared" ref="CX26:DL41" si="107">IF(dkontonr=CX$4,$N26,0)+IF(kkontonr=CX$4,$O26,0)</f>
        <v>0</v>
      </c>
      <c r="CY26" s="403">
        <f t="shared" si="107"/>
        <v>0</v>
      </c>
      <c r="CZ26" s="403">
        <f t="shared" si="107"/>
        <v>0</v>
      </c>
      <c r="DA26" s="403">
        <f t="shared" si="107"/>
        <v>0</v>
      </c>
      <c r="DB26" s="403">
        <f t="shared" si="107"/>
        <v>0</v>
      </c>
      <c r="DC26" s="403">
        <f t="shared" si="107"/>
        <v>0</v>
      </c>
      <c r="DD26" s="403">
        <f t="shared" si="107"/>
        <v>0</v>
      </c>
      <c r="DE26" s="403">
        <f t="shared" si="107"/>
        <v>0</v>
      </c>
      <c r="DF26" s="403">
        <f t="shared" si="92"/>
        <v>0</v>
      </c>
      <c r="DG26" s="403">
        <f t="shared" si="92"/>
        <v>0</v>
      </c>
      <c r="DH26" s="403">
        <f t="shared" si="107"/>
        <v>0</v>
      </c>
      <c r="DI26" s="403">
        <f t="shared" si="92"/>
        <v>0</v>
      </c>
      <c r="DJ26" s="403">
        <f t="shared" si="92"/>
        <v>0</v>
      </c>
      <c r="DK26" s="403">
        <f t="shared" si="92"/>
        <v>0</v>
      </c>
      <c r="DL26" s="403">
        <f t="shared" si="107"/>
        <v>0</v>
      </c>
      <c r="DM26" s="403">
        <f t="shared" ref="DM26:DU35" si="108">IF(dkontonr=DM$4,$N26,0)+IF(kkontonr=DM$4,$O26,0)</f>
        <v>0</v>
      </c>
      <c r="DN26" s="403">
        <f t="shared" si="108"/>
        <v>0</v>
      </c>
      <c r="DO26" s="403">
        <f t="shared" si="108"/>
        <v>0</v>
      </c>
      <c r="DP26" s="403">
        <f t="shared" si="108"/>
        <v>0</v>
      </c>
      <c r="DQ26" s="403">
        <f t="shared" si="108"/>
        <v>0</v>
      </c>
      <c r="DR26" s="403">
        <f t="shared" si="108"/>
        <v>0</v>
      </c>
      <c r="DS26" s="403">
        <f t="shared" si="108"/>
        <v>0</v>
      </c>
      <c r="DT26" s="403">
        <f t="shared" si="108"/>
        <v>0</v>
      </c>
      <c r="DU26" s="403">
        <f t="shared" si="108"/>
        <v>0</v>
      </c>
      <c r="DV26" s="403">
        <f t="shared" si="83"/>
        <v>0</v>
      </c>
      <c r="DW26" s="403">
        <f t="shared" si="84"/>
        <v>0</v>
      </c>
      <c r="DX26" s="403">
        <f t="shared" ref="DX26:EF41" si="109">IF(dkontonr=DX$4,$N26,0)+IF(kkontonr=DX$4,$O26,0)</f>
        <v>0</v>
      </c>
      <c r="DY26" s="403">
        <f t="shared" si="109"/>
        <v>0</v>
      </c>
      <c r="DZ26" s="403">
        <f t="shared" si="109"/>
        <v>0</v>
      </c>
      <c r="EA26" s="403">
        <f t="shared" si="109"/>
        <v>0</v>
      </c>
      <c r="EB26" s="403">
        <f t="shared" si="109"/>
        <v>0</v>
      </c>
      <c r="EC26" s="403">
        <f t="shared" si="109"/>
        <v>0</v>
      </c>
      <c r="ED26" s="403">
        <f t="shared" si="109"/>
        <v>0</v>
      </c>
      <c r="EE26" s="403">
        <f t="shared" si="109"/>
        <v>0</v>
      </c>
      <c r="EF26" s="403">
        <f t="shared" si="94"/>
        <v>0</v>
      </c>
      <c r="EG26" s="403">
        <f t="shared" ref="EG26:EO35" si="110">IF(dkontonr=EG$4,$P26,0)+IF(kkontonr=EG$4,$Q26,0)</f>
        <v>0</v>
      </c>
      <c r="EH26" s="403">
        <f t="shared" si="110"/>
        <v>0</v>
      </c>
      <c r="EI26" s="403">
        <f t="shared" si="110"/>
        <v>0</v>
      </c>
      <c r="EJ26" s="403">
        <f t="shared" si="110"/>
        <v>0</v>
      </c>
      <c r="EK26" s="403">
        <f t="shared" si="110"/>
        <v>0</v>
      </c>
      <c r="EL26" s="403">
        <f t="shared" si="110"/>
        <v>0</v>
      </c>
      <c r="EM26" s="403">
        <f t="shared" si="110"/>
        <v>0</v>
      </c>
      <c r="EN26" s="403">
        <f t="shared" si="110"/>
        <v>0</v>
      </c>
      <c r="EO26" s="403">
        <f t="shared" si="110"/>
        <v>0</v>
      </c>
      <c r="EP26" s="403">
        <f t="shared" ref="EP26:EZ41" si="111">IF(dkontonr=EP$4,$P26,0)+IF(kkontonr=EP$4,$Q26,0)</f>
        <v>0</v>
      </c>
      <c r="EQ26" s="403">
        <f t="shared" si="96"/>
        <v>0</v>
      </c>
      <c r="ER26" s="403">
        <f t="shared" si="111"/>
        <v>0</v>
      </c>
      <c r="ES26" s="403">
        <f t="shared" si="111"/>
        <v>0</v>
      </c>
      <c r="ET26" s="403">
        <f t="shared" si="111"/>
        <v>0</v>
      </c>
      <c r="EU26" s="403">
        <f t="shared" si="111"/>
        <v>0</v>
      </c>
      <c r="EV26" s="403">
        <f t="shared" si="111"/>
        <v>0</v>
      </c>
      <c r="EW26" s="403">
        <f t="shared" si="111"/>
        <v>0</v>
      </c>
      <c r="EX26" s="403">
        <f t="shared" si="111"/>
        <v>0</v>
      </c>
      <c r="EY26" s="403">
        <f t="shared" si="111"/>
        <v>0</v>
      </c>
      <c r="EZ26" s="403">
        <f t="shared" si="111"/>
        <v>0</v>
      </c>
      <c r="FA26" s="403">
        <f t="shared" ref="FA26:FJ35" si="112">IF(dkontonr=FA$4,$P26,0)+IF(kkontonr=FA$4,$Q26,0)</f>
        <v>0</v>
      </c>
      <c r="FB26" s="403">
        <f t="shared" si="112"/>
        <v>0</v>
      </c>
      <c r="FC26" s="403">
        <f t="shared" si="112"/>
        <v>0</v>
      </c>
      <c r="FD26" s="403">
        <f t="shared" si="112"/>
        <v>0</v>
      </c>
      <c r="FE26" s="403">
        <f t="shared" si="112"/>
        <v>0</v>
      </c>
      <c r="FF26" s="403">
        <f t="shared" si="112"/>
        <v>0</v>
      </c>
      <c r="FG26" s="403">
        <f t="shared" si="112"/>
        <v>0</v>
      </c>
      <c r="FH26" s="403">
        <f t="shared" si="112"/>
        <v>0</v>
      </c>
      <c r="FI26" s="403">
        <f t="shared" si="112"/>
        <v>0</v>
      </c>
      <c r="FJ26" s="403">
        <f t="shared" si="112"/>
        <v>0</v>
      </c>
      <c r="FK26" s="403">
        <f t="shared" ref="FK26:FT35" si="113">IF(dkontonr=FK$4,$P26,0)+IF(kkontonr=FK$4,$Q26,0)</f>
        <v>0</v>
      </c>
      <c r="FL26" s="403">
        <f t="shared" si="113"/>
        <v>0</v>
      </c>
      <c r="FM26" s="403">
        <f t="shared" si="113"/>
        <v>0</v>
      </c>
      <c r="FN26" s="403">
        <f t="shared" si="113"/>
        <v>0</v>
      </c>
      <c r="FO26" s="403">
        <f t="shared" si="113"/>
        <v>0</v>
      </c>
      <c r="FP26" s="403">
        <f t="shared" si="113"/>
        <v>0</v>
      </c>
      <c r="FQ26" s="403">
        <f t="shared" si="113"/>
        <v>0</v>
      </c>
      <c r="FR26" s="403">
        <f t="shared" si="113"/>
        <v>0</v>
      </c>
      <c r="FS26" s="403">
        <f t="shared" si="113"/>
        <v>0</v>
      </c>
      <c r="FT26" s="403">
        <f t="shared" si="113"/>
        <v>0</v>
      </c>
      <c r="FU26" s="403">
        <f t="shared" ref="FU26:GH41" si="114">IF(dkontonr=FU$4,$P26,0)+IF(kkontonr=FU$4,$Q26,0)</f>
        <v>0</v>
      </c>
      <c r="FV26" s="403">
        <f t="shared" si="114"/>
        <v>0</v>
      </c>
      <c r="FW26" s="403">
        <f t="shared" si="114"/>
        <v>0</v>
      </c>
      <c r="FX26" s="403">
        <f t="shared" si="114"/>
        <v>0</v>
      </c>
      <c r="FY26" s="403">
        <f t="shared" si="114"/>
        <v>0</v>
      </c>
      <c r="FZ26" s="403">
        <f t="shared" si="114"/>
        <v>0</v>
      </c>
      <c r="GA26" s="403">
        <f t="shared" si="114"/>
        <v>0</v>
      </c>
      <c r="GB26" s="403">
        <f t="shared" si="114"/>
        <v>0</v>
      </c>
      <c r="GC26" s="403">
        <f t="shared" si="114"/>
        <v>0</v>
      </c>
      <c r="GD26" s="403">
        <f t="shared" si="114"/>
        <v>0</v>
      </c>
      <c r="GE26" s="403">
        <f t="shared" si="114"/>
        <v>0</v>
      </c>
      <c r="GF26" s="403">
        <f t="shared" si="114"/>
        <v>0</v>
      </c>
      <c r="GG26" s="403">
        <f t="shared" si="114"/>
        <v>0</v>
      </c>
      <c r="GH26" s="403">
        <f t="shared" si="99"/>
        <v>0</v>
      </c>
      <c r="GI26" s="403">
        <f t="shared" ref="GI26:GQ35" si="115">IF(dkontonr=GI$4,$N26,0)+IF(kkontonr=GI$4,$O26,0)</f>
        <v>0</v>
      </c>
      <c r="GJ26" s="403">
        <f t="shared" si="115"/>
        <v>0</v>
      </c>
      <c r="GK26" s="403">
        <f t="shared" si="115"/>
        <v>0</v>
      </c>
      <c r="GL26" s="403">
        <f t="shared" si="115"/>
        <v>0</v>
      </c>
      <c r="GM26" s="403">
        <f t="shared" si="115"/>
        <v>0</v>
      </c>
      <c r="GN26" s="403">
        <f t="shared" si="115"/>
        <v>0</v>
      </c>
      <c r="GO26" s="403">
        <f t="shared" si="115"/>
        <v>0</v>
      </c>
      <c r="GP26" s="403">
        <f t="shared" si="115"/>
        <v>0</v>
      </c>
      <c r="GQ26" s="403">
        <f t="shared" si="115"/>
        <v>0</v>
      </c>
      <c r="GR26" s="403">
        <f t="shared" ref="GR26:HB41" si="116">IF(dkontonr=GR$4,$N26,0)+IF(kkontonr=GR$4,$O26,0)</f>
        <v>0</v>
      </c>
      <c r="GS26" s="403">
        <f t="shared" si="116"/>
        <v>0</v>
      </c>
      <c r="GT26" s="403">
        <f t="shared" si="116"/>
        <v>0</v>
      </c>
      <c r="GU26" s="403">
        <f t="shared" si="116"/>
        <v>0</v>
      </c>
      <c r="GV26" s="403">
        <f t="shared" si="116"/>
        <v>0</v>
      </c>
      <c r="GW26" s="403">
        <f t="shared" si="116"/>
        <v>0</v>
      </c>
      <c r="GX26" s="403">
        <f t="shared" si="116"/>
        <v>0</v>
      </c>
      <c r="GY26" s="403">
        <f t="shared" si="116"/>
        <v>0</v>
      </c>
      <c r="GZ26" s="403">
        <f t="shared" si="116"/>
        <v>0</v>
      </c>
      <c r="HA26" s="403">
        <f t="shared" si="116"/>
        <v>0</v>
      </c>
      <c r="HB26" s="403">
        <f t="shared" si="101"/>
        <v>0</v>
      </c>
      <c r="HC26" s="309"/>
      <c r="HD26" s="309"/>
      <c r="HE26" s="309"/>
      <c r="HF26" s="309"/>
      <c r="HG26" s="221" t="str">
        <f t="shared" si="40"/>
        <v/>
      </c>
      <c r="HH26" s="221" t="str">
        <f t="shared" si="41"/>
        <v/>
      </c>
      <c r="HI26" s="309"/>
      <c r="HJ26" s="309"/>
      <c r="HK26" s="309"/>
      <c r="HL26" s="309"/>
      <c r="HM26" s="309"/>
      <c r="HN26" s="309"/>
      <c r="HO26" s="309"/>
      <c r="HP26" s="309"/>
      <c r="HQ26" s="309"/>
      <c r="HR26" s="309"/>
      <c r="HS26" s="309"/>
      <c r="HT26" s="309"/>
      <c r="HU26" s="309"/>
      <c r="HV26" s="309"/>
      <c r="HW26" s="309"/>
      <c r="HX26" s="309"/>
      <c r="HY26" s="309"/>
      <c r="HZ26" s="309"/>
      <c r="IA26" s="309"/>
      <c r="IB26" s="309"/>
      <c r="IC26" s="309"/>
      <c r="ID26" s="309"/>
      <c r="IE26" s="309"/>
      <c r="IF26" s="309"/>
      <c r="IG26" s="309"/>
      <c r="IH26" s="309"/>
      <c r="II26" s="309"/>
      <c r="IJ26" s="309"/>
    </row>
    <row r="27" spans="1:244" s="299" customFormat="1" ht="12" customHeight="1">
      <c r="A27" s="216"/>
      <c r="B27" s="217"/>
      <c r="C27" s="223"/>
      <c r="D27" s="219"/>
      <c r="E27" s="220" t="str">
        <f t="shared" si="6"/>
        <v/>
      </c>
      <c r="F27" s="221" t="str">
        <f t="shared" si="7"/>
        <v/>
      </c>
      <c r="G27" s="219"/>
      <c r="H27" s="220" t="str">
        <f t="shared" si="8"/>
        <v/>
      </c>
      <c r="I27" s="221" t="str">
        <f t="shared" si="9"/>
        <v/>
      </c>
      <c r="J27" s="222"/>
      <c r="K27" s="252">
        <f t="shared" si="10"/>
        <v>0</v>
      </c>
      <c r="L27" s="238">
        <f t="shared" si="11"/>
        <v>0</v>
      </c>
      <c r="M27" s="238">
        <f t="shared" si="12"/>
        <v>0</v>
      </c>
      <c r="N27" s="316">
        <f t="shared" si="13"/>
        <v>0</v>
      </c>
      <c r="O27" s="316">
        <f t="shared" si="14"/>
        <v>0</v>
      </c>
      <c r="P27" s="316">
        <f t="shared" si="15"/>
        <v>0</v>
      </c>
      <c r="Q27" s="316">
        <f t="shared" si="16"/>
        <v>0</v>
      </c>
      <c r="R27" s="371">
        <f t="shared" si="17"/>
        <v>0</v>
      </c>
      <c r="S27" s="316">
        <f t="shared" si="18"/>
        <v>0</v>
      </c>
      <c r="T27" s="316">
        <f t="shared" si="19"/>
        <v>0</v>
      </c>
      <c r="U27" s="316">
        <f t="shared" si="20"/>
        <v>0</v>
      </c>
      <c r="V27" s="317">
        <f t="shared" si="42"/>
        <v>0</v>
      </c>
      <c r="W27" s="318">
        <f t="shared" si="43"/>
        <v>0</v>
      </c>
      <c r="X27" s="318">
        <f t="shared" si="44"/>
        <v>0</v>
      </c>
      <c r="Y27" s="318">
        <f t="shared" si="45"/>
        <v>0</v>
      </c>
      <c r="Z27" s="318">
        <f t="shared" si="46"/>
        <v>0</v>
      </c>
      <c r="AA27" s="318">
        <f>IF(dkontonr&gt;1499,IF(dkontonr&lt;1560,$N27,0))+IF(kkontonr&gt;1499,IF(kkontonr&lt;1560,$O27,0))+IF(dkontonr&gt;(Kontoplan!AF$3-1),IF(dkontonr&lt;(Kontoplan!AF$3+1000),$N27,0))+IF(kkontonr&gt;(Kontoplan!AF$3-1),IF(kkontonr&lt;(Kontoplan!AF$3+1000),$O27,0),0)</f>
        <v>0</v>
      </c>
      <c r="AB27" s="318">
        <f t="shared" si="47"/>
        <v>0</v>
      </c>
      <c r="AC27" s="318">
        <f t="shared" si="48"/>
        <v>0</v>
      </c>
      <c r="AD27" s="318">
        <f t="shared" si="49"/>
        <v>0</v>
      </c>
      <c r="AE27" s="318">
        <f t="shared" si="50"/>
        <v>0</v>
      </c>
      <c r="AF27" s="318">
        <f t="shared" si="51"/>
        <v>0</v>
      </c>
      <c r="AG27" s="318">
        <f>IF(dkontonr&gt;2399,IF(dkontonr&lt;2500,$N27,0))+IF(kkontonr&gt;2399,IF(kkontonr&lt;2500,$O27,0))+IF(dkontonr&gt;(Kontoplan!$AF$4-1),IF(dkontonr&lt;(Kontoplan!$AF$4+1000),$N27,0))+IF(kkontonr&gt;(Kontoplan!$AF$4-1),IF(kkontonr&lt;(Kontoplan!$AF$4+1000),$O27,0))</f>
        <v>0</v>
      </c>
      <c r="AH27" s="318">
        <f t="shared" si="52"/>
        <v>0</v>
      </c>
      <c r="AI27" s="318">
        <f t="shared" si="53"/>
        <v>0</v>
      </c>
      <c r="AJ27" s="318">
        <f t="shared" si="21"/>
        <v>0</v>
      </c>
      <c r="AK27" s="318">
        <f t="shared" si="54"/>
        <v>0</v>
      </c>
      <c r="AL27" s="318">
        <f t="shared" si="55"/>
        <v>0</v>
      </c>
      <c r="AM27" s="317">
        <f t="shared" si="56"/>
        <v>0</v>
      </c>
      <c r="AN27" s="318">
        <f t="shared" si="57"/>
        <v>0</v>
      </c>
      <c r="AO27" s="319">
        <f t="shared" si="58"/>
        <v>0</v>
      </c>
      <c r="AP27" s="318">
        <f t="shared" si="59"/>
        <v>0</v>
      </c>
      <c r="AQ27" s="318">
        <f t="shared" si="60"/>
        <v>0</v>
      </c>
      <c r="AR27" s="318">
        <f t="shared" si="61"/>
        <v>0</v>
      </c>
      <c r="AS27" s="318">
        <f t="shared" si="62"/>
        <v>0</v>
      </c>
      <c r="AT27" s="318">
        <f t="shared" si="63"/>
        <v>0</v>
      </c>
      <c r="AU27" s="318">
        <f t="shared" si="64"/>
        <v>0</v>
      </c>
      <c r="AV27" s="318">
        <f t="shared" si="65"/>
        <v>0</v>
      </c>
      <c r="AW27" s="318">
        <f t="shared" si="66"/>
        <v>0</v>
      </c>
      <c r="AX27" s="318">
        <f t="shared" si="67"/>
        <v>0</v>
      </c>
      <c r="AY27" s="318">
        <f t="shared" si="68"/>
        <v>0</v>
      </c>
      <c r="AZ27" s="318">
        <f t="shared" si="69"/>
        <v>0</v>
      </c>
      <c r="BA27" s="318">
        <f t="shared" si="70"/>
        <v>0</v>
      </c>
      <c r="BB27" s="319">
        <f t="shared" si="71"/>
        <v>0</v>
      </c>
      <c r="BC27" s="319">
        <f t="shared" si="72"/>
        <v>0</v>
      </c>
      <c r="BD27" s="317">
        <f t="shared" si="73"/>
        <v>0</v>
      </c>
      <c r="BE27" s="318">
        <f t="shared" si="74"/>
        <v>0</v>
      </c>
      <c r="BF27" s="318">
        <f t="shared" si="75"/>
        <v>0</v>
      </c>
      <c r="BG27" s="318">
        <f t="shared" si="76"/>
        <v>0</v>
      </c>
      <c r="BH27" s="317">
        <f t="shared" si="104"/>
        <v>0</v>
      </c>
      <c r="BI27" s="319">
        <f t="shared" si="104"/>
        <v>0</v>
      </c>
      <c r="BJ27" s="319">
        <f t="shared" si="104"/>
        <v>0</v>
      </c>
      <c r="BK27" s="319">
        <f t="shared" si="104"/>
        <v>0</v>
      </c>
      <c r="BL27" s="319">
        <f t="shared" si="104"/>
        <v>0</v>
      </c>
      <c r="BM27" s="319">
        <f t="shared" si="104"/>
        <v>0</v>
      </c>
      <c r="BN27" s="319">
        <f t="shared" si="104"/>
        <v>0</v>
      </c>
      <c r="BO27" s="319">
        <f t="shared" si="104"/>
        <v>0</v>
      </c>
      <c r="BP27" s="319">
        <f t="shared" si="104"/>
        <v>0</v>
      </c>
      <c r="BQ27" s="319">
        <f t="shared" si="104"/>
        <v>0</v>
      </c>
      <c r="BR27" s="319">
        <f t="shared" si="104"/>
        <v>0</v>
      </c>
      <c r="BS27" s="319">
        <f t="shared" si="104"/>
        <v>0</v>
      </c>
      <c r="BT27" s="319">
        <f t="shared" si="104"/>
        <v>0</v>
      </c>
      <c r="BU27" s="319">
        <f t="shared" si="104"/>
        <v>0</v>
      </c>
      <c r="BV27" s="319">
        <f t="shared" si="104"/>
        <v>0</v>
      </c>
      <c r="BW27" s="319">
        <f t="shared" si="103"/>
        <v>0</v>
      </c>
      <c r="BX27" s="319">
        <f t="shared" si="78"/>
        <v>0</v>
      </c>
      <c r="BY27" s="319">
        <f t="shared" si="78"/>
        <v>0</v>
      </c>
      <c r="BZ27" s="319">
        <f t="shared" si="78"/>
        <v>0</v>
      </c>
      <c r="CA27" s="319">
        <f t="shared" si="78"/>
        <v>0</v>
      </c>
      <c r="CB27" s="317">
        <f t="shared" si="79"/>
        <v>0</v>
      </c>
      <c r="CC27" s="319">
        <f t="shared" si="80"/>
        <v>0</v>
      </c>
      <c r="CD27" s="319">
        <f t="shared" si="81"/>
        <v>0</v>
      </c>
      <c r="CE27" s="319">
        <f t="shared" si="82"/>
        <v>0</v>
      </c>
      <c r="CF27" s="333">
        <f t="shared" si="85"/>
        <v>0</v>
      </c>
      <c r="CG27" s="309">
        <f t="shared" si="86"/>
        <v>0</v>
      </c>
      <c r="CH27" s="309">
        <f t="shared" si="87"/>
        <v>0</v>
      </c>
      <c r="CI27" s="309">
        <f t="shared" si="88"/>
        <v>0</v>
      </c>
      <c r="CJ27" s="309">
        <f t="shared" si="89"/>
        <v>0</v>
      </c>
      <c r="CK27" s="379">
        <f t="shared" si="90"/>
        <v>0</v>
      </c>
      <c r="CL27" s="403">
        <f t="shared" si="106"/>
        <v>0</v>
      </c>
      <c r="CM27" s="403">
        <f t="shared" si="106"/>
        <v>0</v>
      </c>
      <c r="CN27" s="403">
        <f t="shared" si="106"/>
        <v>0</v>
      </c>
      <c r="CO27" s="403">
        <f t="shared" si="106"/>
        <v>0</v>
      </c>
      <c r="CP27" s="403">
        <f t="shared" si="106"/>
        <v>0</v>
      </c>
      <c r="CQ27" s="403">
        <f t="shared" si="106"/>
        <v>0</v>
      </c>
      <c r="CR27" s="403">
        <f t="shared" si="106"/>
        <v>0</v>
      </c>
      <c r="CS27" s="403">
        <f t="shared" si="106"/>
        <v>0</v>
      </c>
      <c r="CT27" s="403">
        <f t="shared" si="106"/>
        <v>0</v>
      </c>
      <c r="CU27" s="403">
        <f t="shared" si="106"/>
        <v>0</v>
      </c>
      <c r="CV27" s="403">
        <f t="shared" si="91"/>
        <v>0</v>
      </c>
      <c r="CW27" s="403">
        <f t="shared" si="91"/>
        <v>0</v>
      </c>
      <c r="CX27" s="403">
        <f t="shared" si="107"/>
        <v>0</v>
      </c>
      <c r="CY27" s="403">
        <f t="shared" si="107"/>
        <v>0</v>
      </c>
      <c r="CZ27" s="403">
        <f t="shared" si="107"/>
        <v>0</v>
      </c>
      <c r="DA27" s="403">
        <f t="shared" si="107"/>
        <v>0</v>
      </c>
      <c r="DB27" s="403">
        <f t="shared" si="107"/>
        <v>0</v>
      </c>
      <c r="DC27" s="403">
        <f t="shared" si="107"/>
        <v>0</v>
      </c>
      <c r="DD27" s="403">
        <f t="shared" si="107"/>
        <v>0</v>
      </c>
      <c r="DE27" s="403">
        <f t="shared" si="107"/>
        <v>0</v>
      </c>
      <c r="DF27" s="403">
        <f t="shared" si="92"/>
        <v>0</v>
      </c>
      <c r="DG27" s="403">
        <f t="shared" si="92"/>
        <v>0</v>
      </c>
      <c r="DH27" s="403">
        <f t="shared" si="107"/>
        <v>0</v>
      </c>
      <c r="DI27" s="403">
        <f t="shared" si="92"/>
        <v>0</v>
      </c>
      <c r="DJ27" s="403">
        <f t="shared" si="92"/>
        <v>0</v>
      </c>
      <c r="DK27" s="403">
        <f t="shared" si="92"/>
        <v>0</v>
      </c>
      <c r="DL27" s="403">
        <f t="shared" si="107"/>
        <v>0</v>
      </c>
      <c r="DM27" s="403">
        <f t="shared" si="108"/>
        <v>0</v>
      </c>
      <c r="DN27" s="403">
        <f t="shared" si="108"/>
        <v>0</v>
      </c>
      <c r="DO27" s="403">
        <f t="shared" si="108"/>
        <v>0</v>
      </c>
      <c r="DP27" s="403">
        <f t="shared" si="108"/>
        <v>0</v>
      </c>
      <c r="DQ27" s="403">
        <f t="shared" si="108"/>
        <v>0</v>
      </c>
      <c r="DR27" s="403">
        <f t="shared" si="108"/>
        <v>0</v>
      </c>
      <c r="DS27" s="403">
        <f t="shared" si="108"/>
        <v>0</v>
      </c>
      <c r="DT27" s="403">
        <f t="shared" si="108"/>
        <v>0</v>
      </c>
      <c r="DU27" s="403">
        <f t="shared" si="108"/>
        <v>0</v>
      </c>
      <c r="DV27" s="403">
        <f t="shared" si="83"/>
        <v>0</v>
      </c>
      <c r="DW27" s="403">
        <f t="shared" si="84"/>
        <v>0</v>
      </c>
      <c r="DX27" s="403">
        <f t="shared" si="109"/>
        <v>0</v>
      </c>
      <c r="DY27" s="403">
        <f t="shared" si="109"/>
        <v>0</v>
      </c>
      <c r="DZ27" s="403">
        <f t="shared" si="109"/>
        <v>0</v>
      </c>
      <c r="EA27" s="403">
        <f t="shared" si="109"/>
        <v>0</v>
      </c>
      <c r="EB27" s="403">
        <f t="shared" si="109"/>
        <v>0</v>
      </c>
      <c r="EC27" s="403">
        <f t="shared" si="109"/>
        <v>0</v>
      </c>
      <c r="ED27" s="403">
        <f t="shared" si="109"/>
        <v>0</v>
      </c>
      <c r="EE27" s="403">
        <f t="shared" si="109"/>
        <v>0</v>
      </c>
      <c r="EF27" s="403">
        <f t="shared" si="94"/>
        <v>0</v>
      </c>
      <c r="EG27" s="403">
        <f t="shared" si="110"/>
        <v>0</v>
      </c>
      <c r="EH27" s="403">
        <f t="shared" si="110"/>
        <v>0</v>
      </c>
      <c r="EI27" s="403">
        <f t="shared" si="110"/>
        <v>0</v>
      </c>
      <c r="EJ27" s="403">
        <f t="shared" si="110"/>
        <v>0</v>
      </c>
      <c r="EK27" s="403">
        <f t="shared" si="110"/>
        <v>0</v>
      </c>
      <c r="EL27" s="403">
        <f t="shared" si="110"/>
        <v>0</v>
      </c>
      <c r="EM27" s="403">
        <f t="shared" si="110"/>
        <v>0</v>
      </c>
      <c r="EN27" s="403">
        <f t="shared" si="110"/>
        <v>0</v>
      </c>
      <c r="EO27" s="403">
        <f t="shared" si="110"/>
        <v>0</v>
      </c>
      <c r="EP27" s="403">
        <f t="shared" si="111"/>
        <v>0</v>
      </c>
      <c r="EQ27" s="403">
        <f t="shared" si="96"/>
        <v>0</v>
      </c>
      <c r="ER27" s="403">
        <f t="shared" si="111"/>
        <v>0</v>
      </c>
      <c r="ES27" s="403">
        <f t="shared" si="111"/>
        <v>0</v>
      </c>
      <c r="ET27" s="403">
        <f t="shared" si="111"/>
        <v>0</v>
      </c>
      <c r="EU27" s="403">
        <f t="shared" si="111"/>
        <v>0</v>
      </c>
      <c r="EV27" s="403">
        <f t="shared" si="111"/>
        <v>0</v>
      </c>
      <c r="EW27" s="403">
        <f t="shared" si="111"/>
        <v>0</v>
      </c>
      <c r="EX27" s="403">
        <f t="shared" si="111"/>
        <v>0</v>
      </c>
      <c r="EY27" s="403">
        <f t="shared" si="111"/>
        <v>0</v>
      </c>
      <c r="EZ27" s="403">
        <f t="shared" si="111"/>
        <v>0</v>
      </c>
      <c r="FA27" s="403">
        <f t="shared" si="112"/>
        <v>0</v>
      </c>
      <c r="FB27" s="403">
        <f t="shared" si="112"/>
        <v>0</v>
      </c>
      <c r="FC27" s="403">
        <f t="shared" si="112"/>
        <v>0</v>
      </c>
      <c r="FD27" s="403">
        <f t="shared" si="112"/>
        <v>0</v>
      </c>
      <c r="FE27" s="403">
        <f t="shared" si="112"/>
        <v>0</v>
      </c>
      <c r="FF27" s="403">
        <f t="shared" si="112"/>
        <v>0</v>
      </c>
      <c r="FG27" s="403">
        <f t="shared" si="112"/>
        <v>0</v>
      </c>
      <c r="FH27" s="403">
        <f t="shared" si="112"/>
        <v>0</v>
      </c>
      <c r="FI27" s="403">
        <f t="shared" si="112"/>
        <v>0</v>
      </c>
      <c r="FJ27" s="403">
        <f t="shared" si="112"/>
        <v>0</v>
      </c>
      <c r="FK27" s="403">
        <f t="shared" si="113"/>
        <v>0</v>
      </c>
      <c r="FL27" s="403">
        <f t="shared" si="113"/>
        <v>0</v>
      </c>
      <c r="FM27" s="403">
        <f t="shared" si="113"/>
        <v>0</v>
      </c>
      <c r="FN27" s="403">
        <f t="shared" si="113"/>
        <v>0</v>
      </c>
      <c r="FO27" s="403">
        <f t="shared" si="113"/>
        <v>0</v>
      </c>
      <c r="FP27" s="403">
        <f t="shared" si="113"/>
        <v>0</v>
      </c>
      <c r="FQ27" s="403">
        <f t="shared" si="113"/>
        <v>0</v>
      </c>
      <c r="FR27" s="403">
        <f t="shared" si="113"/>
        <v>0</v>
      </c>
      <c r="FS27" s="403">
        <f t="shared" si="113"/>
        <v>0</v>
      </c>
      <c r="FT27" s="403">
        <f t="shared" si="113"/>
        <v>0</v>
      </c>
      <c r="FU27" s="403">
        <f t="shared" si="114"/>
        <v>0</v>
      </c>
      <c r="FV27" s="403">
        <f t="shared" si="114"/>
        <v>0</v>
      </c>
      <c r="FW27" s="403">
        <f t="shared" si="114"/>
        <v>0</v>
      </c>
      <c r="FX27" s="403">
        <f t="shared" si="114"/>
        <v>0</v>
      </c>
      <c r="FY27" s="403">
        <f t="shared" si="114"/>
        <v>0</v>
      </c>
      <c r="FZ27" s="403">
        <f t="shared" si="114"/>
        <v>0</v>
      </c>
      <c r="GA27" s="403">
        <f t="shared" si="114"/>
        <v>0</v>
      </c>
      <c r="GB27" s="403">
        <f t="shared" si="114"/>
        <v>0</v>
      </c>
      <c r="GC27" s="403">
        <f t="shared" si="114"/>
        <v>0</v>
      </c>
      <c r="GD27" s="403">
        <f t="shared" si="114"/>
        <v>0</v>
      </c>
      <c r="GE27" s="403">
        <f t="shared" si="114"/>
        <v>0</v>
      </c>
      <c r="GF27" s="403">
        <f t="shared" si="114"/>
        <v>0</v>
      </c>
      <c r="GG27" s="403">
        <f t="shared" si="114"/>
        <v>0</v>
      </c>
      <c r="GH27" s="403">
        <f t="shared" si="99"/>
        <v>0</v>
      </c>
      <c r="GI27" s="403">
        <f t="shared" si="115"/>
        <v>0</v>
      </c>
      <c r="GJ27" s="403">
        <f t="shared" si="115"/>
        <v>0</v>
      </c>
      <c r="GK27" s="403">
        <f t="shared" si="115"/>
        <v>0</v>
      </c>
      <c r="GL27" s="403">
        <f t="shared" si="115"/>
        <v>0</v>
      </c>
      <c r="GM27" s="403">
        <f t="shared" si="115"/>
        <v>0</v>
      </c>
      <c r="GN27" s="403">
        <f t="shared" si="115"/>
        <v>0</v>
      </c>
      <c r="GO27" s="403">
        <f t="shared" si="115"/>
        <v>0</v>
      </c>
      <c r="GP27" s="403">
        <f t="shared" si="115"/>
        <v>0</v>
      </c>
      <c r="GQ27" s="403">
        <f t="shared" si="115"/>
        <v>0</v>
      </c>
      <c r="GR27" s="403">
        <f t="shared" si="116"/>
        <v>0</v>
      </c>
      <c r="GS27" s="403">
        <f t="shared" si="116"/>
        <v>0</v>
      </c>
      <c r="GT27" s="403">
        <f t="shared" si="116"/>
        <v>0</v>
      </c>
      <c r="GU27" s="403">
        <f t="shared" si="116"/>
        <v>0</v>
      </c>
      <c r="GV27" s="403">
        <f t="shared" si="116"/>
        <v>0</v>
      </c>
      <c r="GW27" s="403">
        <f t="shared" si="116"/>
        <v>0</v>
      </c>
      <c r="GX27" s="403">
        <f t="shared" si="116"/>
        <v>0</v>
      </c>
      <c r="GY27" s="403">
        <f t="shared" si="116"/>
        <v>0</v>
      </c>
      <c r="GZ27" s="403">
        <f t="shared" si="116"/>
        <v>0</v>
      </c>
      <c r="HA27" s="403">
        <f t="shared" si="116"/>
        <v>0</v>
      </c>
      <c r="HB27" s="403">
        <f t="shared" si="101"/>
        <v>0</v>
      </c>
      <c r="HC27" s="309"/>
      <c r="HD27" s="309"/>
      <c r="HE27" s="309"/>
      <c r="HF27" s="309"/>
      <c r="HG27" s="221" t="str">
        <f t="shared" si="40"/>
        <v/>
      </c>
      <c r="HH27" s="221" t="str">
        <f t="shared" si="41"/>
        <v/>
      </c>
      <c r="HI27" s="309"/>
      <c r="HJ27" s="309"/>
      <c r="HK27" s="309"/>
      <c r="HL27" s="309"/>
      <c r="HM27" s="309"/>
      <c r="HN27" s="309"/>
      <c r="HO27" s="309"/>
      <c r="HP27" s="309"/>
      <c r="HQ27" s="309"/>
      <c r="HR27" s="309"/>
      <c r="HS27" s="309"/>
      <c r="HT27" s="309"/>
      <c r="HU27" s="309"/>
      <c r="HV27" s="309"/>
      <c r="HW27" s="309"/>
      <c r="HX27" s="309"/>
      <c r="HY27" s="309"/>
      <c r="HZ27" s="309"/>
      <c r="IA27" s="309"/>
      <c r="IB27" s="309"/>
      <c r="IC27" s="309"/>
      <c r="ID27" s="309"/>
      <c r="IE27" s="309"/>
      <c r="IF27" s="309"/>
      <c r="IG27" s="309"/>
      <c r="IH27" s="309"/>
      <c r="II27" s="309"/>
      <c r="IJ27" s="309"/>
    </row>
    <row r="28" spans="1:244" s="299" customFormat="1" ht="12" customHeight="1">
      <c r="A28" s="216"/>
      <c r="B28" s="217"/>
      <c r="C28" s="223"/>
      <c r="D28" s="219"/>
      <c r="E28" s="220" t="str">
        <f t="shared" si="6"/>
        <v/>
      </c>
      <c r="F28" s="221" t="str">
        <f t="shared" si="7"/>
        <v/>
      </c>
      <c r="G28" s="219"/>
      <c r="H28" s="220" t="str">
        <f t="shared" si="8"/>
        <v/>
      </c>
      <c r="I28" s="221" t="str">
        <f t="shared" si="9"/>
        <v/>
      </c>
      <c r="J28" s="222"/>
      <c r="K28" s="252">
        <f t="shared" si="10"/>
        <v>0</v>
      </c>
      <c r="L28" s="238">
        <f t="shared" si="11"/>
        <v>0</v>
      </c>
      <c r="M28" s="238">
        <f t="shared" si="12"/>
        <v>0</v>
      </c>
      <c r="N28" s="316">
        <f t="shared" si="13"/>
        <v>0</v>
      </c>
      <c r="O28" s="316">
        <f t="shared" si="14"/>
        <v>0</v>
      </c>
      <c r="P28" s="316">
        <f t="shared" si="15"/>
        <v>0</v>
      </c>
      <c r="Q28" s="316">
        <f t="shared" si="16"/>
        <v>0</v>
      </c>
      <c r="R28" s="371">
        <f t="shared" si="17"/>
        <v>0</v>
      </c>
      <c r="S28" s="316">
        <f t="shared" si="18"/>
        <v>0</v>
      </c>
      <c r="T28" s="316">
        <f t="shared" si="19"/>
        <v>0</v>
      </c>
      <c r="U28" s="316">
        <f t="shared" si="20"/>
        <v>0</v>
      </c>
      <c r="V28" s="317">
        <f t="shared" si="42"/>
        <v>0</v>
      </c>
      <c r="W28" s="318">
        <f t="shared" si="43"/>
        <v>0</v>
      </c>
      <c r="X28" s="318">
        <f t="shared" si="44"/>
        <v>0</v>
      </c>
      <c r="Y28" s="318">
        <f t="shared" si="45"/>
        <v>0</v>
      </c>
      <c r="Z28" s="318">
        <f t="shared" si="46"/>
        <v>0</v>
      </c>
      <c r="AA28" s="318">
        <f>IF(dkontonr&gt;1499,IF(dkontonr&lt;1560,$N28,0))+IF(kkontonr&gt;1499,IF(kkontonr&lt;1560,$O28,0))+IF(dkontonr&gt;(Kontoplan!AF$3-1),IF(dkontonr&lt;(Kontoplan!AF$3+1000),$N28,0))+IF(kkontonr&gt;(Kontoplan!AF$3-1),IF(kkontonr&lt;(Kontoplan!AF$3+1000),$O28,0),0)</f>
        <v>0</v>
      </c>
      <c r="AB28" s="318">
        <f t="shared" si="47"/>
        <v>0</v>
      </c>
      <c r="AC28" s="318">
        <f t="shared" si="48"/>
        <v>0</v>
      </c>
      <c r="AD28" s="318">
        <f t="shared" si="49"/>
        <v>0</v>
      </c>
      <c r="AE28" s="318">
        <f t="shared" si="50"/>
        <v>0</v>
      </c>
      <c r="AF28" s="318">
        <f t="shared" si="51"/>
        <v>0</v>
      </c>
      <c r="AG28" s="318">
        <f>IF(dkontonr&gt;2399,IF(dkontonr&lt;2500,$N28,0))+IF(kkontonr&gt;2399,IF(kkontonr&lt;2500,$O28,0))+IF(dkontonr&gt;(Kontoplan!$AF$4-1),IF(dkontonr&lt;(Kontoplan!$AF$4+1000),$N28,0))+IF(kkontonr&gt;(Kontoplan!$AF$4-1),IF(kkontonr&lt;(Kontoplan!$AF$4+1000),$O28,0))</f>
        <v>0</v>
      </c>
      <c r="AH28" s="318">
        <f t="shared" si="52"/>
        <v>0</v>
      </c>
      <c r="AI28" s="318">
        <f t="shared" si="53"/>
        <v>0</v>
      </c>
      <c r="AJ28" s="318">
        <f t="shared" si="21"/>
        <v>0</v>
      </c>
      <c r="AK28" s="318">
        <f t="shared" si="54"/>
        <v>0</v>
      </c>
      <c r="AL28" s="318">
        <f t="shared" si="55"/>
        <v>0</v>
      </c>
      <c r="AM28" s="317">
        <f t="shared" si="56"/>
        <v>0</v>
      </c>
      <c r="AN28" s="318">
        <f t="shared" si="57"/>
        <v>0</v>
      </c>
      <c r="AO28" s="319">
        <f t="shared" si="58"/>
        <v>0</v>
      </c>
      <c r="AP28" s="318">
        <f t="shared" si="59"/>
        <v>0</v>
      </c>
      <c r="AQ28" s="318">
        <f t="shared" si="60"/>
        <v>0</v>
      </c>
      <c r="AR28" s="318">
        <f t="shared" si="61"/>
        <v>0</v>
      </c>
      <c r="AS28" s="318">
        <f t="shared" si="62"/>
        <v>0</v>
      </c>
      <c r="AT28" s="318">
        <f t="shared" si="63"/>
        <v>0</v>
      </c>
      <c r="AU28" s="318">
        <f t="shared" si="64"/>
        <v>0</v>
      </c>
      <c r="AV28" s="318">
        <f t="shared" si="65"/>
        <v>0</v>
      </c>
      <c r="AW28" s="318">
        <f t="shared" si="66"/>
        <v>0</v>
      </c>
      <c r="AX28" s="318">
        <f t="shared" si="67"/>
        <v>0</v>
      </c>
      <c r="AY28" s="318">
        <f t="shared" si="68"/>
        <v>0</v>
      </c>
      <c r="AZ28" s="318">
        <f t="shared" si="69"/>
        <v>0</v>
      </c>
      <c r="BA28" s="318">
        <f t="shared" si="70"/>
        <v>0</v>
      </c>
      <c r="BB28" s="319">
        <f t="shared" si="71"/>
        <v>0</v>
      </c>
      <c r="BC28" s="319">
        <f t="shared" si="72"/>
        <v>0</v>
      </c>
      <c r="BD28" s="317">
        <f t="shared" si="73"/>
        <v>0</v>
      </c>
      <c r="BE28" s="318">
        <f t="shared" si="74"/>
        <v>0</v>
      </c>
      <c r="BF28" s="318">
        <f t="shared" si="75"/>
        <v>0</v>
      </c>
      <c r="BG28" s="318">
        <f t="shared" si="76"/>
        <v>0</v>
      </c>
      <c r="BH28" s="317">
        <f t="shared" si="104"/>
        <v>0</v>
      </c>
      <c r="BI28" s="319">
        <f t="shared" si="104"/>
        <v>0</v>
      </c>
      <c r="BJ28" s="319">
        <f t="shared" si="104"/>
        <v>0</v>
      </c>
      <c r="BK28" s="319">
        <f t="shared" si="104"/>
        <v>0</v>
      </c>
      <c r="BL28" s="319">
        <f t="shared" si="104"/>
        <v>0</v>
      </c>
      <c r="BM28" s="319">
        <f t="shared" si="104"/>
        <v>0</v>
      </c>
      <c r="BN28" s="319">
        <f t="shared" si="104"/>
        <v>0</v>
      </c>
      <c r="BO28" s="319">
        <f t="shared" si="104"/>
        <v>0</v>
      </c>
      <c r="BP28" s="319">
        <f t="shared" si="104"/>
        <v>0</v>
      </c>
      <c r="BQ28" s="319">
        <f t="shared" si="104"/>
        <v>0</v>
      </c>
      <c r="BR28" s="319">
        <f t="shared" si="104"/>
        <v>0</v>
      </c>
      <c r="BS28" s="319">
        <f t="shared" si="104"/>
        <v>0</v>
      </c>
      <c r="BT28" s="319">
        <f t="shared" si="104"/>
        <v>0</v>
      </c>
      <c r="BU28" s="319">
        <f t="shared" si="104"/>
        <v>0</v>
      </c>
      <c r="BV28" s="319">
        <f t="shared" si="104"/>
        <v>0</v>
      </c>
      <c r="BW28" s="319">
        <f t="shared" si="103"/>
        <v>0</v>
      </c>
      <c r="BX28" s="319">
        <f t="shared" si="78"/>
        <v>0</v>
      </c>
      <c r="BY28" s="319">
        <f t="shared" si="78"/>
        <v>0</v>
      </c>
      <c r="BZ28" s="319">
        <f t="shared" si="78"/>
        <v>0</v>
      </c>
      <c r="CA28" s="319">
        <f t="shared" si="78"/>
        <v>0</v>
      </c>
      <c r="CB28" s="317">
        <f t="shared" si="79"/>
        <v>0</v>
      </c>
      <c r="CC28" s="319">
        <f t="shared" si="80"/>
        <v>0</v>
      </c>
      <c r="CD28" s="319">
        <f t="shared" si="81"/>
        <v>0</v>
      </c>
      <c r="CE28" s="319">
        <f t="shared" si="82"/>
        <v>0</v>
      </c>
      <c r="CF28" s="333">
        <f t="shared" si="85"/>
        <v>0</v>
      </c>
      <c r="CG28" s="309">
        <f t="shared" si="86"/>
        <v>0</v>
      </c>
      <c r="CH28" s="309">
        <f t="shared" si="87"/>
        <v>0</v>
      </c>
      <c r="CI28" s="309">
        <f t="shared" si="88"/>
        <v>0</v>
      </c>
      <c r="CJ28" s="309">
        <f t="shared" si="89"/>
        <v>0</v>
      </c>
      <c r="CK28" s="379">
        <f t="shared" si="90"/>
        <v>0</v>
      </c>
      <c r="CL28" s="403">
        <f t="shared" si="106"/>
        <v>0</v>
      </c>
      <c r="CM28" s="403">
        <f t="shared" si="106"/>
        <v>0</v>
      </c>
      <c r="CN28" s="403">
        <f t="shared" si="106"/>
        <v>0</v>
      </c>
      <c r="CO28" s="403">
        <f t="shared" si="106"/>
        <v>0</v>
      </c>
      <c r="CP28" s="403">
        <f t="shared" si="106"/>
        <v>0</v>
      </c>
      <c r="CQ28" s="403">
        <f t="shared" si="106"/>
        <v>0</v>
      </c>
      <c r="CR28" s="403">
        <f t="shared" si="106"/>
        <v>0</v>
      </c>
      <c r="CS28" s="403">
        <f t="shared" si="106"/>
        <v>0</v>
      </c>
      <c r="CT28" s="403">
        <f t="shared" si="106"/>
        <v>0</v>
      </c>
      <c r="CU28" s="403">
        <f t="shared" si="106"/>
        <v>0</v>
      </c>
      <c r="CV28" s="403">
        <f t="shared" si="91"/>
        <v>0</v>
      </c>
      <c r="CW28" s="403">
        <f t="shared" si="91"/>
        <v>0</v>
      </c>
      <c r="CX28" s="403">
        <f t="shared" si="107"/>
        <v>0</v>
      </c>
      <c r="CY28" s="403">
        <f t="shared" si="107"/>
        <v>0</v>
      </c>
      <c r="CZ28" s="403">
        <f t="shared" si="107"/>
        <v>0</v>
      </c>
      <c r="DA28" s="403">
        <f t="shared" si="107"/>
        <v>0</v>
      </c>
      <c r="DB28" s="403">
        <f t="shared" si="107"/>
        <v>0</v>
      </c>
      <c r="DC28" s="403">
        <f t="shared" si="107"/>
        <v>0</v>
      </c>
      <c r="DD28" s="403">
        <f t="shared" si="107"/>
        <v>0</v>
      </c>
      <c r="DE28" s="403">
        <f t="shared" si="107"/>
        <v>0</v>
      </c>
      <c r="DF28" s="403">
        <f t="shared" si="92"/>
        <v>0</v>
      </c>
      <c r="DG28" s="403">
        <f t="shared" si="92"/>
        <v>0</v>
      </c>
      <c r="DH28" s="403">
        <f t="shared" si="107"/>
        <v>0</v>
      </c>
      <c r="DI28" s="403">
        <f t="shared" si="92"/>
        <v>0</v>
      </c>
      <c r="DJ28" s="403">
        <f t="shared" si="92"/>
        <v>0</v>
      </c>
      <c r="DK28" s="403">
        <f t="shared" si="92"/>
        <v>0</v>
      </c>
      <c r="DL28" s="403">
        <f t="shared" si="107"/>
        <v>0</v>
      </c>
      <c r="DM28" s="403">
        <f t="shared" si="108"/>
        <v>0</v>
      </c>
      <c r="DN28" s="403">
        <f t="shared" si="108"/>
        <v>0</v>
      </c>
      <c r="DO28" s="403">
        <f t="shared" si="108"/>
        <v>0</v>
      </c>
      <c r="DP28" s="403">
        <f t="shared" si="108"/>
        <v>0</v>
      </c>
      <c r="DQ28" s="403">
        <f t="shared" si="108"/>
        <v>0</v>
      </c>
      <c r="DR28" s="403">
        <f t="shared" si="108"/>
        <v>0</v>
      </c>
      <c r="DS28" s="403">
        <f t="shared" si="108"/>
        <v>0</v>
      </c>
      <c r="DT28" s="403">
        <f t="shared" si="108"/>
        <v>0</v>
      </c>
      <c r="DU28" s="403">
        <f t="shared" si="108"/>
        <v>0</v>
      </c>
      <c r="DV28" s="403">
        <f t="shared" si="83"/>
        <v>0</v>
      </c>
      <c r="DW28" s="403">
        <f t="shared" si="84"/>
        <v>0</v>
      </c>
      <c r="DX28" s="403">
        <f t="shared" si="109"/>
        <v>0</v>
      </c>
      <c r="DY28" s="403">
        <f t="shared" si="109"/>
        <v>0</v>
      </c>
      <c r="DZ28" s="403">
        <f t="shared" si="109"/>
        <v>0</v>
      </c>
      <c r="EA28" s="403">
        <f t="shared" si="109"/>
        <v>0</v>
      </c>
      <c r="EB28" s="403">
        <f t="shared" si="109"/>
        <v>0</v>
      </c>
      <c r="EC28" s="403">
        <f t="shared" si="109"/>
        <v>0</v>
      </c>
      <c r="ED28" s="403">
        <f t="shared" si="109"/>
        <v>0</v>
      </c>
      <c r="EE28" s="403">
        <f t="shared" si="109"/>
        <v>0</v>
      </c>
      <c r="EF28" s="403">
        <f t="shared" si="94"/>
        <v>0</v>
      </c>
      <c r="EG28" s="403">
        <f t="shared" si="110"/>
        <v>0</v>
      </c>
      <c r="EH28" s="403">
        <f t="shared" si="110"/>
        <v>0</v>
      </c>
      <c r="EI28" s="403">
        <f t="shared" si="110"/>
        <v>0</v>
      </c>
      <c r="EJ28" s="403">
        <f t="shared" si="110"/>
        <v>0</v>
      </c>
      <c r="EK28" s="403">
        <f t="shared" si="110"/>
        <v>0</v>
      </c>
      <c r="EL28" s="403">
        <f t="shared" si="110"/>
        <v>0</v>
      </c>
      <c r="EM28" s="403">
        <f t="shared" si="110"/>
        <v>0</v>
      </c>
      <c r="EN28" s="403">
        <f t="shared" si="110"/>
        <v>0</v>
      </c>
      <c r="EO28" s="403">
        <f t="shared" si="110"/>
        <v>0</v>
      </c>
      <c r="EP28" s="403">
        <f t="shared" si="111"/>
        <v>0</v>
      </c>
      <c r="EQ28" s="403">
        <f t="shared" si="96"/>
        <v>0</v>
      </c>
      <c r="ER28" s="403">
        <f t="shared" si="111"/>
        <v>0</v>
      </c>
      <c r="ES28" s="403">
        <f t="shared" si="111"/>
        <v>0</v>
      </c>
      <c r="ET28" s="403">
        <f t="shared" si="111"/>
        <v>0</v>
      </c>
      <c r="EU28" s="403">
        <f t="shared" si="111"/>
        <v>0</v>
      </c>
      <c r="EV28" s="403">
        <f t="shared" si="111"/>
        <v>0</v>
      </c>
      <c r="EW28" s="403">
        <f t="shared" si="111"/>
        <v>0</v>
      </c>
      <c r="EX28" s="403">
        <f t="shared" si="111"/>
        <v>0</v>
      </c>
      <c r="EY28" s="403">
        <f t="shared" si="111"/>
        <v>0</v>
      </c>
      <c r="EZ28" s="403">
        <f t="shared" si="111"/>
        <v>0</v>
      </c>
      <c r="FA28" s="403">
        <f t="shared" si="112"/>
        <v>0</v>
      </c>
      <c r="FB28" s="403">
        <f t="shared" si="112"/>
        <v>0</v>
      </c>
      <c r="FC28" s="403">
        <f t="shared" si="112"/>
        <v>0</v>
      </c>
      <c r="FD28" s="403">
        <f t="shared" si="112"/>
        <v>0</v>
      </c>
      <c r="FE28" s="403">
        <f t="shared" si="112"/>
        <v>0</v>
      </c>
      <c r="FF28" s="403">
        <f t="shared" si="112"/>
        <v>0</v>
      </c>
      <c r="FG28" s="403">
        <f t="shared" si="112"/>
        <v>0</v>
      </c>
      <c r="FH28" s="403">
        <f t="shared" si="112"/>
        <v>0</v>
      </c>
      <c r="FI28" s="403">
        <f t="shared" si="112"/>
        <v>0</v>
      </c>
      <c r="FJ28" s="403">
        <f t="shared" si="112"/>
        <v>0</v>
      </c>
      <c r="FK28" s="403">
        <f t="shared" si="113"/>
        <v>0</v>
      </c>
      <c r="FL28" s="403">
        <f t="shared" si="113"/>
        <v>0</v>
      </c>
      <c r="FM28" s="403">
        <f t="shared" si="113"/>
        <v>0</v>
      </c>
      <c r="FN28" s="403">
        <f t="shared" si="113"/>
        <v>0</v>
      </c>
      <c r="FO28" s="403">
        <f t="shared" si="113"/>
        <v>0</v>
      </c>
      <c r="FP28" s="403">
        <f t="shared" si="113"/>
        <v>0</v>
      </c>
      <c r="FQ28" s="403">
        <f t="shared" si="113"/>
        <v>0</v>
      </c>
      <c r="FR28" s="403">
        <f t="shared" si="113"/>
        <v>0</v>
      </c>
      <c r="FS28" s="403">
        <f t="shared" si="113"/>
        <v>0</v>
      </c>
      <c r="FT28" s="403">
        <f t="shared" si="113"/>
        <v>0</v>
      </c>
      <c r="FU28" s="403">
        <f t="shared" si="114"/>
        <v>0</v>
      </c>
      <c r="FV28" s="403">
        <f t="shared" si="114"/>
        <v>0</v>
      </c>
      <c r="FW28" s="403">
        <f t="shared" si="114"/>
        <v>0</v>
      </c>
      <c r="FX28" s="403">
        <f t="shared" si="114"/>
        <v>0</v>
      </c>
      <c r="FY28" s="403">
        <f t="shared" si="114"/>
        <v>0</v>
      </c>
      <c r="FZ28" s="403">
        <f t="shared" si="114"/>
        <v>0</v>
      </c>
      <c r="GA28" s="403">
        <f t="shared" si="114"/>
        <v>0</v>
      </c>
      <c r="GB28" s="403">
        <f t="shared" si="114"/>
        <v>0</v>
      </c>
      <c r="GC28" s="403">
        <f t="shared" si="114"/>
        <v>0</v>
      </c>
      <c r="GD28" s="403">
        <f t="shared" si="114"/>
        <v>0</v>
      </c>
      <c r="GE28" s="403">
        <f t="shared" si="114"/>
        <v>0</v>
      </c>
      <c r="GF28" s="403">
        <f t="shared" si="114"/>
        <v>0</v>
      </c>
      <c r="GG28" s="403">
        <f t="shared" si="114"/>
        <v>0</v>
      </c>
      <c r="GH28" s="403">
        <f t="shared" si="99"/>
        <v>0</v>
      </c>
      <c r="GI28" s="403">
        <f t="shared" si="115"/>
        <v>0</v>
      </c>
      <c r="GJ28" s="403">
        <f t="shared" si="115"/>
        <v>0</v>
      </c>
      <c r="GK28" s="403">
        <f t="shared" si="115"/>
        <v>0</v>
      </c>
      <c r="GL28" s="403">
        <f t="shared" si="115"/>
        <v>0</v>
      </c>
      <c r="GM28" s="403">
        <f t="shared" si="115"/>
        <v>0</v>
      </c>
      <c r="GN28" s="403">
        <f t="shared" si="115"/>
        <v>0</v>
      </c>
      <c r="GO28" s="403">
        <f t="shared" si="115"/>
        <v>0</v>
      </c>
      <c r="GP28" s="403">
        <f t="shared" si="115"/>
        <v>0</v>
      </c>
      <c r="GQ28" s="403">
        <f t="shared" si="115"/>
        <v>0</v>
      </c>
      <c r="GR28" s="403">
        <f t="shared" si="116"/>
        <v>0</v>
      </c>
      <c r="GS28" s="403">
        <f t="shared" si="116"/>
        <v>0</v>
      </c>
      <c r="GT28" s="403">
        <f t="shared" si="116"/>
        <v>0</v>
      </c>
      <c r="GU28" s="403">
        <f t="shared" si="116"/>
        <v>0</v>
      </c>
      <c r="GV28" s="403">
        <f t="shared" si="116"/>
        <v>0</v>
      </c>
      <c r="GW28" s="403">
        <f t="shared" si="116"/>
        <v>0</v>
      </c>
      <c r="GX28" s="403">
        <f t="shared" si="116"/>
        <v>0</v>
      </c>
      <c r="GY28" s="403">
        <f t="shared" si="116"/>
        <v>0</v>
      </c>
      <c r="GZ28" s="403">
        <f t="shared" si="116"/>
        <v>0</v>
      </c>
      <c r="HA28" s="403">
        <f t="shared" si="116"/>
        <v>0</v>
      </c>
      <c r="HB28" s="403">
        <f t="shared" si="101"/>
        <v>0</v>
      </c>
      <c r="HC28" s="309"/>
      <c r="HD28" s="309"/>
      <c r="HE28" s="309"/>
      <c r="HF28" s="309"/>
      <c r="HG28" s="221" t="str">
        <f t="shared" si="40"/>
        <v/>
      </c>
      <c r="HH28" s="221" t="str">
        <f t="shared" si="41"/>
        <v/>
      </c>
      <c r="HI28" s="309"/>
      <c r="HJ28" s="309"/>
      <c r="HK28" s="309"/>
      <c r="HL28" s="309"/>
      <c r="HM28" s="309"/>
      <c r="HN28" s="309"/>
      <c r="HO28" s="309"/>
      <c r="HP28" s="309"/>
      <c r="HQ28" s="309"/>
      <c r="HR28" s="309"/>
      <c r="HS28" s="309"/>
      <c r="HT28" s="309"/>
      <c r="HU28" s="309"/>
      <c r="HV28" s="309"/>
      <c r="HW28" s="309"/>
      <c r="HX28" s="309"/>
      <c r="HY28" s="309"/>
      <c r="HZ28" s="309"/>
      <c r="IA28" s="309"/>
      <c r="IB28" s="309"/>
      <c r="IC28" s="309"/>
      <c r="ID28" s="309"/>
      <c r="IE28" s="309"/>
      <c r="IF28" s="309"/>
      <c r="IG28" s="309"/>
      <c r="IH28" s="309"/>
      <c r="II28" s="309"/>
      <c r="IJ28" s="309"/>
    </row>
    <row r="29" spans="1:244" s="299" customFormat="1" ht="12" customHeight="1">
      <c r="A29" s="216"/>
      <c r="B29" s="217"/>
      <c r="C29" s="223"/>
      <c r="D29" s="219"/>
      <c r="E29" s="220" t="str">
        <f t="shared" si="6"/>
        <v/>
      </c>
      <c r="F29" s="221" t="str">
        <f t="shared" si="7"/>
        <v/>
      </c>
      <c r="G29" s="219"/>
      <c r="H29" s="220" t="str">
        <f t="shared" si="8"/>
        <v/>
      </c>
      <c r="I29" s="221" t="str">
        <f t="shared" si="9"/>
        <v/>
      </c>
      <c r="J29" s="222"/>
      <c r="K29" s="252">
        <f t="shared" si="10"/>
        <v>0</v>
      </c>
      <c r="L29" s="238">
        <f t="shared" si="11"/>
        <v>0</v>
      </c>
      <c r="M29" s="238">
        <f t="shared" si="12"/>
        <v>0</v>
      </c>
      <c r="N29" s="316">
        <f t="shared" si="13"/>
        <v>0</v>
      </c>
      <c r="O29" s="316">
        <f t="shared" si="14"/>
        <v>0</v>
      </c>
      <c r="P29" s="316">
        <f t="shared" si="15"/>
        <v>0</v>
      </c>
      <c r="Q29" s="316">
        <f t="shared" si="16"/>
        <v>0</v>
      </c>
      <c r="R29" s="371">
        <f t="shared" si="17"/>
        <v>0</v>
      </c>
      <c r="S29" s="316">
        <f t="shared" si="18"/>
        <v>0</v>
      </c>
      <c r="T29" s="316">
        <f t="shared" si="19"/>
        <v>0</v>
      </c>
      <c r="U29" s="316">
        <f t="shared" si="20"/>
        <v>0</v>
      </c>
      <c r="V29" s="317">
        <f t="shared" si="42"/>
        <v>0</v>
      </c>
      <c r="W29" s="318">
        <f t="shared" si="43"/>
        <v>0</v>
      </c>
      <c r="X29" s="318">
        <f t="shared" si="44"/>
        <v>0</v>
      </c>
      <c r="Y29" s="318">
        <f t="shared" si="45"/>
        <v>0</v>
      </c>
      <c r="Z29" s="318">
        <f t="shared" si="46"/>
        <v>0</v>
      </c>
      <c r="AA29" s="318">
        <f>IF(dkontonr&gt;1499,IF(dkontonr&lt;1560,$N29,0))+IF(kkontonr&gt;1499,IF(kkontonr&lt;1560,$O29,0))+IF(dkontonr&gt;(Kontoplan!AF$3-1),IF(dkontonr&lt;(Kontoplan!AF$3+1000),$N29,0))+IF(kkontonr&gt;(Kontoplan!AF$3-1),IF(kkontonr&lt;(Kontoplan!AF$3+1000),$O29,0),0)</f>
        <v>0</v>
      </c>
      <c r="AB29" s="318">
        <f t="shared" si="47"/>
        <v>0</v>
      </c>
      <c r="AC29" s="318">
        <f t="shared" si="48"/>
        <v>0</v>
      </c>
      <c r="AD29" s="318">
        <f t="shared" si="49"/>
        <v>0</v>
      </c>
      <c r="AE29" s="318">
        <f t="shared" si="50"/>
        <v>0</v>
      </c>
      <c r="AF29" s="318">
        <f t="shared" si="51"/>
        <v>0</v>
      </c>
      <c r="AG29" s="318">
        <f>IF(dkontonr&gt;2399,IF(dkontonr&lt;2500,$N29,0))+IF(kkontonr&gt;2399,IF(kkontonr&lt;2500,$O29,0))+IF(dkontonr&gt;(Kontoplan!$AF$4-1),IF(dkontonr&lt;(Kontoplan!$AF$4+1000),$N29,0))+IF(kkontonr&gt;(Kontoplan!$AF$4-1),IF(kkontonr&lt;(Kontoplan!$AF$4+1000),$O29,0))</f>
        <v>0</v>
      </c>
      <c r="AH29" s="318">
        <f t="shared" si="52"/>
        <v>0</v>
      </c>
      <c r="AI29" s="318">
        <f t="shared" si="53"/>
        <v>0</v>
      </c>
      <c r="AJ29" s="318">
        <f t="shared" si="21"/>
        <v>0</v>
      </c>
      <c r="AK29" s="318">
        <f t="shared" si="54"/>
        <v>0</v>
      </c>
      <c r="AL29" s="318">
        <f t="shared" si="55"/>
        <v>0</v>
      </c>
      <c r="AM29" s="317">
        <f t="shared" si="56"/>
        <v>0</v>
      </c>
      <c r="AN29" s="318">
        <f t="shared" si="57"/>
        <v>0</v>
      </c>
      <c r="AO29" s="319">
        <f t="shared" si="58"/>
        <v>0</v>
      </c>
      <c r="AP29" s="318">
        <f t="shared" si="59"/>
        <v>0</v>
      </c>
      <c r="AQ29" s="318">
        <f t="shared" si="60"/>
        <v>0</v>
      </c>
      <c r="AR29" s="318">
        <f t="shared" si="61"/>
        <v>0</v>
      </c>
      <c r="AS29" s="318">
        <f t="shared" si="62"/>
        <v>0</v>
      </c>
      <c r="AT29" s="318">
        <f t="shared" si="63"/>
        <v>0</v>
      </c>
      <c r="AU29" s="318">
        <f t="shared" si="64"/>
        <v>0</v>
      </c>
      <c r="AV29" s="318">
        <f t="shared" si="65"/>
        <v>0</v>
      </c>
      <c r="AW29" s="318">
        <f t="shared" si="66"/>
        <v>0</v>
      </c>
      <c r="AX29" s="318">
        <f t="shared" si="67"/>
        <v>0</v>
      </c>
      <c r="AY29" s="318">
        <f t="shared" si="68"/>
        <v>0</v>
      </c>
      <c r="AZ29" s="318">
        <f t="shared" si="69"/>
        <v>0</v>
      </c>
      <c r="BA29" s="318">
        <f t="shared" si="70"/>
        <v>0</v>
      </c>
      <c r="BB29" s="319">
        <f t="shared" si="71"/>
        <v>0</v>
      </c>
      <c r="BC29" s="319">
        <f t="shared" si="72"/>
        <v>0</v>
      </c>
      <c r="BD29" s="317">
        <f t="shared" si="73"/>
        <v>0</v>
      </c>
      <c r="BE29" s="318">
        <f t="shared" si="74"/>
        <v>0</v>
      </c>
      <c r="BF29" s="318">
        <f t="shared" si="75"/>
        <v>0</v>
      </c>
      <c r="BG29" s="318">
        <f t="shared" si="76"/>
        <v>0</v>
      </c>
      <c r="BH29" s="317">
        <f t="shared" si="104"/>
        <v>0</v>
      </c>
      <c r="BI29" s="319">
        <f t="shared" si="104"/>
        <v>0</v>
      </c>
      <c r="BJ29" s="319">
        <f t="shared" si="104"/>
        <v>0</v>
      </c>
      <c r="BK29" s="319">
        <f t="shared" si="104"/>
        <v>0</v>
      </c>
      <c r="BL29" s="319">
        <f t="shared" si="104"/>
        <v>0</v>
      </c>
      <c r="BM29" s="319">
        <f t="shared" si="104"/>
        <v>0</v>
      </c>
      <c r="BN29" s="319">
        <f t="shared" si="104"/>
        <v>0</v>
      </c>
      <c r="BO29" s="319">
        <f t="shared" si="104"/>
        <v>0</v>
      </c>
      <c r="BP29" s="319">
        <f t="shared" si="104"/>
        <v>0</v>
      </c>
      <c r="BQ29" s="319">
        <f t="shared" si="104"/>
        <v>0</v>
      </c>
      <c r="BR29" s="319">
        <f t="shared" si="104"/>
        <v>0</v>
      </c>
      <c r="BS29" s="319">
        <f t="shared" si="104"/>
        <v>0</v>
      </c>
      <c r="BT29" s="319">
        <f t="shared" si="104"/>
        <v>0</v>
      </c>
      <c r="BU29" s="319">
        <f t="shared" si="104"/>
        <v>0</v>
      </c>
      <c r="BV29" s="319">
        <f t="shared" si="104"/>
        <v>0</v>
      </c>
      <c r="BW29" s="319">
        <f t="shared" si="103"/>
        <v>0</v>
      </c>
      <c r="BX29" s="319">
        <f t="shared" si="78"/>
        <v>0</v>
      </c>
      <c r="BY29" s="319">
        <f t="shared" si="78"/>
        <v>0</v>
      </c>
      <c r="BZ29" s="319">
        <f t="shared" si="78"/>
        <v>0</v>
      </c>
      <c r="CA29" s="319">
        <f t="shared" si="78"/>
        <v>0</v>
      </c>
      <c r="CB29" s="317">
        <f t="shared" si="79"/>
        <v>0</v>
      </c>
      <c r="CC29" s="319">
        <f t="shared" si="80"/>
        <v>0</v>
      </c>
      <c r="CD29" s="319">
        <f t="shared" si="81"/>
        <v>0</v>
      </c>
      <c r="CE29" s="319">
        <f t="shared" si="82"/>
        <v>0</v>
      </c>
      <c r="CF29" s="333">
        <f t="shared" si="85"/>
        <v>0</v>
      </c>
      <c r="CG29" s="309">
        <f t="shared" si="86"/>
        <v>0</v>
      </c>
      <c r="CH29" s="309">
        <f t="shared" si="87"/>
        <v>0</v>
      </c>
      <c r="CI29" s="309">
        <f t="shared" si="88"/>
        <v>0</v>
      </c>
      <c r="CJ29" s="309">
        <f t="shared" si="89"/>
        <v>0</v>
      </c>
      <c r="CK29" s="379">
        <f t="shared" si="90"/>
        <v>0</v>
      </c>
      <c r="CL29" s="403">
        <f t="shared" si="106"/>
        <v>0</v>
      </c>
      <c r="CM29" s="403">
        <f t="shared" si="106"/>
        <v>0</v>
      </c>
      <c r="CN29" s="403">
        <f t="shared" si="106"/>
        <v>0</v>
      </c>
      <c r="CO29" s="403">
        <f t="shared" si="106"/>
        <v>0</v>
      </c>
      <c r="CP29" s="403">
        <f t="shared" si="106"/>
        <v>0</v>
      </c>
      <c r="CQ29" s="403">
        <f t="shared" si="106"/>
        <v>0</v>
      </c>
      <c r="CR29" s="403">
        <f t="shared" si="106"/>
        <v>0</v>
      </c>
      <c r="CS29" s="403">
        <f t="shared" si="106"/>
        <v>0</v>
      </c>
      <c r="CT29" s="403">
        <f t="shared" si="106"/>
        <v>0</v>
      </c>
      <c r="CU29" s="403">
        <f t="shared" si="106"/>
        <v>0</v>
      </c>
      <c r="CV29" s="403">
        <f t="shared" si="91"/>
        <v>0</v>
      </c>
      <c r="CW29" s="403">
        <f t="shared" si="91"/>
        <v>0</v>
      </c>
      <c r="CX29" s="403">
        <f t="shared" si="107"/>
        <v>0</v>
      </c>
      <c r="CY29" s="403">
        <f t="shared" si="107"/>
        <v>0</v>
      </c>
      <c r="CZ29" s="403">
        <f t="shared" si="107"/>
        <v>0</v>
      </c>
      <c r="DA29" s="403">
        <f t="shared" si="107"/>
        <v>0</v>
      </c>
      <c r="DB29" s="403">
        <f t="shared" si="107"/>
        <v>0</v>
      </c>
      <c r="DC29" s="403">
        <f t="shared" si="107"/>
        <v>0</v>
      </c>
      <c r="DD29" s="403">
        <f t="shared" si="107"/>
        <v>0</v>
      </c>
      <c r="DE29" s="403">
        <f t="shared" si="107"/>
        <v>0</v>
      </c>
      <c r="DF29" s="403">
        <f t="shared" si="92"/>
        <v>0</v>
      </c>
      <c r="DG29" s="403">
        <f t="shared" si="92"/>
        <v>0</v>
      </c>
      <c r="DH29" s="403">
        <f t="shared" si="107"/>
        <v>0</v>
      </c>
      <c r="DI29" s="403">
        <f t="shared" si="92"/>
        <v>0</v>
      </c>
      <c r="DJ29" s="403">
        <f t="shared" si="92"/>
        <v>0</v>
      </c>
      <c r="DK29" s="403">
        <f t="shared" si="92"/>
        <v>0</v>
      </c>
      <c r="DL29" s="403">
        <f t="shared" si="107"/>
        <v>0</v>
      </c>
      <c r="DM29" s="403">
        <f t="shared" si="108"/>
        <v>0</v>
      </c>
      <c r="DN29" s="403">
        <f t="shared" si="108"/>
        <v>0</v>
      </c>
      <c r="DO29" s="403">
        <f t="shared" si="108"/>
        <v>0</v>
      </c>
      <c r="DP29" s="403">
        <f t="shared" si="108"/>
        <v>0</v>
      </c>
      <c r="DQ29" s="403">
        <f t="shared" si="108"/>
        <v>0</v>
      </c>
      <c r="DR29" s="403">
        <f t="shared" si="108"/>
        <v>0</v>
      </c>
      <c r="DS29" s="403">
        <f t="shared" si="108"/>
        <v>0</v>
      </c>
      <c r="DT29" s="403">
        <f t="shared" si="108"/>
        <v>0</v>
      </c>
      <c r="DU29" s="403">
        <f t="shared" si="108"/>
        <v>0</v>
      </c>
      <c r="DV29" s="403">
        <f t="shared" si="83"/>
        <v>0</v>
      </c>
      <c r="DW29" s="403">
        <f t="shared" si="84"/>
        <v>0</v>
      </c>
      <c r="DX29" s="403">
        <f t="shared" si="109"/>
        <v>0</v>
      </c>
      <c r="DY29" s="403">
        <f t="shared" si="109"/>
        <v>0</v>
      </c>
      <c r="DZ29" s="403">
        <f t="shared" si="109"/>
        <v>0</v>
      </c>
      <c r="EA29" s="403">
        <f t="shared" si="109"/>
        <v>0</v>
      </c>
      <c r="EB29" s="403">
        <f t="shared" si="109"/>
        <v>0</v>
      </c>
      <c r="EC29" s="403">
        <f t="shared" si="109"/>
        <v>0</v>
      </c>
      <c r="ED29" s="403">
        <f t="shared" si="109"/>
        <v>0</v>
      </c>
      <c r="EE29" s="403">
        <f t="shared" si="109"/>
        <v>0</v>
      </c>
      <c r="EF29" s="403">
        <f t="shared" si="94"/>
        <v>0</v>
      </c>
      <c r="EG29" s="403">
        <f t="shared" si="110"/>
        <v>0</v>
      </c>
      <c r="EH29" s="403">
        <f t="shared" si="110"/>
        <v>0</v>
      </c>
      <c r="EI29" s="403">
        <f t="shared" si="110"/>
        <v>0</v>
      </c>
      <c r="EJ29" s="403">
        <f t="shared" si="110"/>
        <v>0</v>
      </c>
      <c r="EK29" s="403">
        <f t="shared" si="110"/>
        <v>0</v>
      </c>
      <c r="EL29" s="403">
        <f t="shared" si="110"/>
        <v>0</v>
      </c>
      <c r="EM29" s="403">
        <f t="shared" si="110"/>
        <v>0</v>
      </c>
      <c r="EN29" s="403">
        <f t="shared" si="110"/>
        <v>0</v>
      </c>
      <c r="EO29" s="403">
        <f t="shared" si="110"/>
        <v>0</v>
      </c>
      <c r="EP29" s="403">
        <f t="shared" si="111"/>
        <v>0</v>
      </c>
      <c r="EQ29" s="403">
        <f t="shared" si="96"/>
        <v>0</v>
      </c>
      <c r="ER29" s="403">
        <f t="shared" si="111"/>
        <v>0</v>
      </c>
      <c r="ES29" s="403">
        <f t="shared" si="111"/>
        <v>0</v>
      </c>
      <c r="ET29" s="403">
        <f t="shared" si="111"/>
        <v>0</v>
      </c>
      <c r="EU29" s="403">
        <f t="shared" si="111"/>
        <v>0</v>
      </c>
      <c r="EV29" s="403">
        <f t="shared" si="111"/>
        <v>0</v>
      </c>
      <c r="EW29" s="403">
        <f t="shared" si="111"/>
        <v>0</v>
      </c>
      <c r="EX29" s="403">
        <f t="shared" si="111"/>
        <v>0</v>
      </c>
      <c r="EY29" s="403">
        <f t="shared" si="111"/>
        <v>0</v>
      </c>
      <c r="EZ29" s="403">
        <f t="shared" si="111"/>
        <v>0</v>
      </c>
      <c r="FA29" s="403">
        <f t="shared" si="112"/>
        <v>0</v>
      </c>
      <c r="FB29" s="403">
        <f t="shared" si="112"/>
        <v>0</v>
      </c>
      <c r="FC29" s="403">
        <f t="shared" si="112"/>
        <v>0</v>
      </c>
      <c r="FD29" s="403">
        <f t="shared" si="112"/>
        <v>0</v>
      </c>
      <c r="FE29" s="403">
        <f t="shared" si="112"/>
        <v>0</v>
      </c>
      <c r="FF29" s="403">
        <f t="shared" si="112"/>
        <v>0</v>
      </c>
      <c r="FG29" s="403">
        <f t="shared" si="112"/>
        <v>0</v>
      </c>
      <c r="FH29" s="403">
        <f t="shared" si="112"/>
        <v>0</v>
      </c>
      <c r="FI29" s="403">
        <f t="shared" si="112"/>
        <v>0</v>
      </c>
      <c r="FJ29" s="403">
        <f t="shared" si="112"/>
        <v>0</v>
      </c>
      <c r="FK29" s="403">
        <f t="shared" si="113"/>
        <v>0</v>
      </c>
      <c r="FL29" s="403">
        <f t="shared" si="113"/>
        <v>0</v>
      </c>
      <c r="FM29" s="403">
        <f t="shared" si="113"/>
        <v>0</v>
      </c>
      <c r="FN29" s="403">
        <f t="shared" si="113"/>
        <v>0</v>
      </c>
      <c r="FO29" s="403">
        <f t="shared" si="113"/>
        <v>0</v>
      </c>
      <c r="FP29" s="403">
        <f t="shared" si="113"/>
        <v>0</v>
      </c>
      <c r="FQ29" s="403">
        <f t="shared" si="113"/>
        <v>0</v>
      </c>
      <c r="FR29" s="403">
        <f t="shared" si="113"/>
        <v>0</v>
      </c>
      <c r="FS29" s="403">
        <f t="shared" si="113"/>
        <v>0</v>
      </c>
      <c r="FT29" s="403">
        <f t="shared" si="113"/>
        <v>0</v>
      </c>
      <c r="FU29" s="403">
        <f t="shared" si="114"/>
        <v>0</v>
      </c>
      <c r="FV29" s="403">
        <f t="shared" si="114"/>
        <v>0</v>
      </c>
      <c r="FW29" s="403">
        <f t="shared" si="114"/>
        <v>0</v>
      </c>
      <c r="FX29" s="403">
        <f t="shared" si="114"/>
        <v>0</v>
      </c>
      <c r="FY29" s="403">
        <f t="shared" si="114"/>
        <v>0</v>
      </c>
      <c r="FZ29" s="403">
        <f t="shared" si="114"/>
        <v>0</v>
      </c>
      <c r="GA29" s="403">
        <f t="shared" si="114"/>
        <v>0</v>
      </c>
      <c r="GB29" s="403">
        <f t="shared" si="114"/>
        <v>0</v>
      </c>
      <c r="GC29" s="403">
        <f t="shared" si="114"/>
        <v>0</v>
      </c>
      <c r="GD29" s="403">
        <f t="shared" si="114"/>
        <v>0</v>
      </c>
      <c r="GE29" s="403">
        <f t="shared" si="114"/>
        <v>0</v>
      </c>
      <c r="GF29" s="403">
        <f t="shared" si="114"/>
        <v>0</v>
      </c>
      <c r="GG29" s="403">
        <f t="shared" si="114"/>
        <v>0</v>
      </c>
      <c r="GH29" s="403">
        <f t="shared" si="99"/>
        <v>0</v>
      </c>
      <c r="GI29" s="403">
        <f t="shared" si="115"/>
        <v>0</v>
      </c>
      <c r="GJ29" s="403">
        <f t="shared" si="115"/>
        <v>0</v>
      </c>
      <c r="GK29" s="403">
        <f t="shared" si="115"/>
        <v>0</v>
      </c>
      <c r="GL29" s="403">
        <f t="shared" si="115"/>
        <v>0</v>
      </c>
      <c r="GM29" s="403">
        <f t="shared" si="115"/>
        <v>0</v>
      </c>
      <c r="GN29" s="403">
        <f t="shared" si="115"/>
        <v>0</v>
      </c>
      <c r="GO29" s="403">
        <f t="shared" si="115"/>
        <v>0</v>
      </c>
      <c r="GP29" s="403">
        <f t="shared" si="115"/>
        <v>0</v>
      </c>
      <c r="GQ29" s="403">
        <f t="shared" si="115"/>
        <v>0</v>
      </c>
      <c r="GR29" s="403">
        <f t="shared" si="116"/>
        <v>0</v>
      </c>
      <c r="GS29" s="403">
        <f t="shared" si="116"/>
        <v>0</v>
      </c>
      <c r="GT29" s="403">
        <f t="shared" si="116"/>
        <v>0</v>
      </c>
      <c r="GU29" s="403">
        <f t="shared" si="116"/>
        <v>0</v>
      </c>
      <c r="GV29" s="403">
        <f t="shared" si="116"/>
        <v>0</v>
      </c>
      <c r="GW29" s="403">
        <f t="shared" si="116"/>
        <v>0</v>
      </c>
      <c r="GX29" s="403">
        <f t="shared" si="116"/>
        <v>0</v>
      </c>
      <c r="GY29" s="403">
        <f t="shared" si="116"/>
        <v>0</v>
      </c>
      <c r="GZ29" s="403">
        <f t="shared" si="116"/>
        <v>0</v>
      </c>
      <c r="HA29" s="403">
        <f t="shared" si="116"/>
        <v>0</v>
      </c>
      <c r="HB29" s="403">
        <f t="shared" si="101"/>
        <v>0</v>
      </c>
      <c r="HC29" s="309"/>
      <c r="HD29" s="309"/>
      <c r="HE29" s="309"/>
      <c r="HF29" s="309"/>
      <c r="HG29" s="221" t="str">
        <f t="shared" si="40"/>
        <v/>
      </c>
      <c r="HH29" s="221" t="str">
        <f t="shared" si="41"/>
        <v/>
      </c>
      <c r="HI29" s="309"/>
      <c r="HJ29" s="309"/>
      <c r="HK29" s="309"/>
      <c r="HL29" s="309"/>
      <c r="HM29" s="309"/>
      <c r="HN29" s="309"/>
      <c r="HO29" s="309"/>
      <c r="HP29" s="309"/>
      <c r="HQ29" s="309"/>
      <c r="HR29" s="309"/>
      <c r="HS29" s="309"/>
      <c r="HT29" s="309"/>
      <c r="HU29" s="309"/>
      <c r="HV29" s="309"/>
      <c r="HW29" s="309"/>
      <c r="HX29" s="309"/>
      <c r="HY29" s="309"/>
      <c r="HZ29" s="309"/>
      <c r="IA29" s="309"/>
      <c r="IB29" s="309"/>
      <c r="IC29" s="309"/>
      <c r="ID29" s="309"/>
      <c r="IE29" s="309"/>
      <c r="IF29" s="309"/>
      <c r="IG29" s="309"/>
      <c r="IH29" s="309"/>
      <c r="II29" s="309"/>
      <c r="IJ29" s="309"/>
    </row>
    <row r="30" spans="1:244" s="299" customFormat="1" ht="12" customHeight="1">
      <c r="A30" s="216"/>
      <c r="B30" s="217"/>
      <c r="C30" s="223"/>
      <c r="D30" s="219"/>
      <c r="E30" s="220" t="str">
        <f t="shared" si="6"/>
        <v/>
      </c>
      <c r="F30" s="221" t="str">
        <f t="shared" si="7"/>
        <v/>
      </c>
      <c r="G30" s="219"/>
      <c r="H30" s="220" t="str">
        <f t="shared" si="8"/>
        <v/>
      </c>
      <c r="I30" s="221" t="str">
        <f t="shared" si="9"/>
        <v/>
      </c>
      <c r="J30" s="222"/>
      <c r="K30" s="252">
        <f t="shared" si="10"/>
        <v>0</v>
      </c>
      <c r="L30" s="238">
        <f t="shared" si="11"/>
        <v>0</v>
      </c>
      <c r="M30" s="238">
        <f t="shared" si="12"/>
        <v>0</v>
      </c>
      <c r="N30" s="316">
        <f t="shared" si="13"/>
        <v>0</v>
      </c>
      <c r="O30" s="316">
        <f t="shared" si="14"/>
        <v>0</v>
      </c>
      <c r="P30" s="316">
        <f t="shared" si="15"/>
        <v>0</v>
      </c>
      <c r="Q30" s="316">
        <f t="shared" si="16"/>
        <v>0</v>
      </c>
      <c r="R30" s="371">
        <f t="shared" si="17"/>
        <v>0</v>
      </c>
      <c r="S30" s="316">
        <f t="shared" si="18"/>
        <v>0</v>
      </c>
      <c r="T30" s="316">
        <f t="shared" si="19"/>
        <v>0</v>
      </c>
      <c r="U30" s="316">
        <f t="shared" si="20"/>
        <v>0</v>
      </c>
      <c r="V30" s="317">
        <f t="shared" si="42"/>
        <v>0</v>
      </c>
      <c r="W30" s="318">
        <f t="shared" si="43"/>
        <v>0</v>
      </c>
      <c r="X30" s="318">
        <f t="shared" si="44"/>
        <v>0</v>
      </c>
      <c r="Y30" s="318">
        <f t="shared" si="45"/>
        <v>0</v>
      </c>
      <c r="Z30" s="318">
        <f t="shared" si="46"/>
        <v>0</v>
      </c>
      <c r="AA30" s="318">
        <f>IF(dkontonr&gt;1499,IF(dkontonr&lt;1560,$N30,0))+IF(kkontonr&gt;1499,IF(kkontonr&lt;1560,$O30,0))+IF(dkontonr&gt;(Kontoplan!AF$3-1),IF(dkontonr&lt;(Kontoplan!AF$3+1000),$N30,0))+IF(kkontonr&gt;(Kontoplan!AF$3-1),IF(kkontonr&lt;(Kontoplan!AF$3+1000),$O30,0),0)</f>
        <v>0</v>
      </c>
      <c r="AB30" s="318">
        <f t="shared" si="47"/>
        <v>0</v>
      </c>
      <c r="AC30" s="318">
        <f t="shared" si="48"/>
        <v>0</v>
      </c>
      <c r="AD30" s="318">
        <f t="shared" si="49"/>
        <v>0</v>
      </c>
      <c r="AE30" s="318">
        <f t="shared" si="50"/>
        <v>0</v>
      </c>
      <c r="AF30" s="318">
        <f t="shared" si="51"/>
        <v>0</v>
      </c>
      <c r="AG30" s="318">
        <f>IF(dkontonr&gt;2399,IF(dkontonr&lt;2500,$N30,0))+IF(kkontonr&gt;2399,IF(kkontonr&lt;2500,$O30,0))+IF(dkontonr&gt;(Kontoplan!$AF$4-1),IF(dkontonr&lt;(Kontoplan!$AF$4+1000),$N30,0))+IF(kkontonr&gt;(Kontoplan!$AF$4-1),IF(kkontonr&lt;(Kontoplan!$AF$4+1000),$O30,0))</f>
        <v>0</v>
      </c>
      <c r="AH30" s="318">
        <f t="shared" si="52"/>
        <v>0</v>
      </c>
      <c r="AI30" s="318">
        <f t="shared" si="53"/>
        <v>0</v>
      </c>
      <c r="AJ30" s="318">
        <f t="shared" si="21"/>
        <v>0</v>
      </c>
      <c r="AK30" s="318">
        <f t="shared" si="54"/>
        <v>0</v>
      </c>
      <c r="AL30" s="318">
        <f t="shared" si="55"/>
        <v>0</v>
      </c>
      <c r="AM30" s="317">
        <f t="shared" si="56"/>
        <v>0</v>
      </c>
      <c r="AN30" s="318">
        <f t="shared" si="57"/>
        <v>0</v>
      </c>
      <c r="AO30" s="319">
        <f t="shared" si="58"/>
        <v>0</v>
      </c>
      <c r="AP30" s="318">
        <f t="shared" si="59"/>
        <v>0</v>
      </c>
      <c r="AQ30" s="318">
        <f t="shared" si="60"/>
        <v>0</v>
      </c>
      <c r="AR30" s="318">
        <f t="shared" si="61"/>
        <v>0</v>
      </c>
      <c r="AS30" s="318">
        <f t="shared" si="62"/>
        <v>0</v>
      </c>
      <c r="AT30" s="318">
        <f t="shared" si="63"/>
        <v>0</v>
      </c>
      <c r="AU30" s="318">
        <f t="shared" si="64"/>
        <v>0</v>
      </c>
      <c r="AV30" s="318">
        <f t="shared" si="65"/>
        <v>0</v>
      </c>
      <c r="AW30" s="318">
        <f t="shared" si="66"/>
        <v>0</v>
      </c>
      <c r="AX30" s="318">
        <f t="shared" si="67"/>
        <v>0</v>
      </c>
      <c r="AY30" s="318">
        <f t="shared" si="68"/>
        <v>0</v>
      </c>
      <c r="AZ30" s="318">
        <f t="shared" si="69"/>
        <v>0</v>
      </c>
      <c r="BA30" s="318">
        <f t="shared" si="70"/>
        <v>0</v>
      </c>
      <c r="BB30" s="319">
        <f t="shared" si="71"/>
        <v>0</v>
      </c>
      <c r="BC30" s="319">
        <f t="shared" si="72"/>
        <v>0</v>
      </c>
      <c r="BD30" s="317">
        <f t="shared" si="73"/>
        <v>0</v>
      </c>
      <c r="BE30" s="318">
        <f t="shared" si="74"/>
        <v>0</v>
      </c>
      <c r="BF30" s="318">
        <f t="shared" si="75"/>
        <v>0</v>
      </c>
      <c r="BG30" s="318">
        <f t="shared" si="76"/>
        <v>0</v>
      </c>
      <c r="BH30" s="317">
        <f t="shared" si="104"/>
        <v>0</v>
      </c>
      <c r="BI30" s="319">
        <f t="shared" si="104"/>
        <v>0</v>
      </c>
      <c r="BJ30" s="319">
        <f t="shared" si="104"/>
        <v>0</v>
      </c>
      <c r="BK30" s="319">
        <f t="shared" si="104"/>
        <v>0</v>
      </c>
      <c r="BL30" s="319">
        <f t="shared" si="104"/>
        <v>0</v>
      </c>
      <c r="BM30" s="319">
        <f t="shared" si="104"/>
        <v>0</v>
      </c>
      <c r="BN30" s="319">
        <f t="shared" si="104"/>
        <v>0</v>
      </c>
      <c r="BO30" s="319">
        <f t="shared" si="104"/>
        <v>0</v>
      </c>
      <c r="BP30" s="319">
        <f t="shared" si="104"/>
        <v>0</v>
      </c>
      <c r="BQ30" s="319">
        <f t="shared" si="104"/>
        <v>0</v>
      </c>
      <c r="BR30" s="319">
        <f t="shared" si="104"/>
        <v>0</v>
      </c>
      <c r="BS30" s="319">
        <f t="shared" si="104"/>
        <v>0</v>
      </c>
      <c r="BT30" s="319">
        <f t="shared" si="104"/>
        <v>0</v>
      </c>
      <c r="BU30" s="319">
        <f t="shared" si="104"/>
        <v>0</v>
      </c>
      <c r="BV30" s="319">
        <f t="shared" si="104"/>
        <v>0</v>
      </c>
      <c r="BW30" s="319">
        <f t="shared" si="103"/>
        <v>0</v>
      </c>
      <c r="BX30" s="319">
        <f t="shared" si="78"/>
        <v>0</v>
      </c>
      <c r="BY30" s="319">
        <f t="shared" si="78"/>
        <v>0</v>
      </c>
      <c r="BZ30" s="319">
        <f t="shared" si="78"/>
        <v>0</v>
      </c>
      <c r="CA30" s="319">
        <f t="shared" si="78"/>
        <v>0</v>
      </c>
      <c r="CB30" s="317">
        <f t="shared" si="79"/>
        <v>0</v>
      </c>
      <c r="CC30" s="319">
        <f t="shared" si="80"/>
        <v>0</v>
      </c>
      <c r="CD30" s="319">
        <f t="shared" si="81"/>
        <v>0</v>
      </c>
      <c r="CE30" s="319">
        <f t="shared" si="82"/>
        <v>0</v>
      </c>
      <c r="CF30" s="333">
        <f t="shared" si="85"/>
        <v>0</v>
      </c>
      <c r="CG30" s="309">
        <f t="shared" si="86"/>
        <v>0</v>
      </c>
      <c r="CH30" s="309">
        <f t="shared" si="87"/>
        <v>0</v>
      </c>
      <c r="CI30" s="309">
        <f t="shared" si="88"/>
        <v>0</v>
      </c>
      <c r="CJ30" s="309">
        <f t="shared" si="89"/>
        <v>0</v>
      </c>
      <c r="CK30" s="379">
        <f t="shared" si="90"/>
        <v>0</v>
      </c>
      <c r="CL30" s="403">
        <f t="shared" si="106"/>
        <v>0</v>
      </c>
      <c r="CM30" s="403">
        <f t="shared" si="106"/>
        <v>0</v>
      </c>
      <c r="CN30" s="403">
        <f t="shared" si="106"/>
        <v>0</v>
      </c>
      <c r="CO30" s="403">
        <f t="shared" si="106"/>
        <v>0</v>
      </c>
      <c r="CP30" s="403">
        <f t="shared" si="106"/>
        <v>0</v>
      </c>
      <c r="CQ30" s="403">
        <f t="shared" si="106"/>
        <v>0</v>
      </c>
      <c r="CR30" s="403">
        <f t="shared" si="106"/>
        <v>0</v>
      </c>
      <c r="CS30" s="403">
        <f t="shared" si="106"/>
        <v>0</v>
      </c>
      <c r="CT30" s="403">
        <f t="shared" si="106"/>
        <v>0</v>
      </c>
      <c r="CU30" s="403">
        <f t="shared" si="106"/>
        <v>0</v>
      </c>
      <c r="CV30" s="403">
        <f t="shared" si="91"/>
        <v>0</v>
      </c>
      <c r="CW30" s="403">
        <f t="shared" si="91"/>
        <v>0</v>
      </c>
      <c r="CX30" s="403">
        <f t="shared" si="107"/>
        <v>0</v>
      </c>
      <c r="CY30" s="403">
        <f t="shared" si="107"/>
        <v>0</v>
      </c>
      <c r="CZ30" s="403">
        <f t="shared" si="107"/>
        <v>0</v>
      </c>
      <c r="DA30" s="403">
        <f t="shared" si="107"/>
        <v>0</v>
      </c>
      <c r="DB30" s="403">
        <f t="shared" si="107"/>
        <v>0</v>
      </c>
      <c r="DC30" s="403">
        <f t="shared" si="107"/>
        <v>0</v>
      </c>
      <c r="DD30" s="403">
        <f t="shared" si="107"/>
        <v>0</v>
      </c>
      <c r="DE30" s="403">
        <f t="shared" si="107"/>
        <v>0</v>
      </c>
      <c r="DF30" s="403">
        <f t="shared" si="92"/>
        <v>0</v>
      </c>
      <c r="DG30" s="403">
        <f t="shared" si="92"/>
        <v>0</v>
      </c>
      <c r="DH30" s="403">
        <f t="shared" si="107"/>
        <v>0</v>
      </c>
      <c r="DI30" s="403">
        <f t="shared" si="92"/>
        <v>0</v>
      </c>
      <c r="DJ30" s="403">
        <f t="shared" si="92"/>
        <v>0</v>
      </c>
      <c r="DK30" s="403">
        <f t="shared" si="92"/>
        <v>0</v>
      </c>
      <c r="DL30" s="403">
        <f t="shared" si="107"/>
        <v>0</v>
      </c>
      <c r="DM30" s="403">
        <f t="shared" si="108"/>
        <v>0</v>
      </c>
      <c r="DN30" s="403">
        <f t="shared" si="108"/>
        <v>0</v>
      </c>
      <c r="DO30" s="403">
        <f t="shared" si="108"/>
        <v>0</v>
      </c>
      <c r="DP30" s="403">
        <f t="shared" si="108"/>
        <v>0</v>
      </c>
      <c r="DQ30" s="403">
        <f t="shared" si="108"/>
        <v>0</v>
      </c>
      <c r="DR30" s="403">
        <f t="shared" si="108"/>
        <v>0</v>
      </c>
      <c r="DS30" s="403">
        <f t="shared" si="108"/>
        <v>0</v>
      </c>
      <c r="DT30" s="403">
        <f t="shared" si="108"/>
        <v>0</v>
      </c>
      <c r="DU30" s="403">
        <f t="shared" si="108"/>
        <v>0</v>
      </c>
      <c r="DV30" s="403">
        <f t="shared" si="83"/>
        <v>0</v>
      </c>
      <c r="DW30" s="403">
        <f t="shared" si="84"/>
        <v>0</v>
      </c>
      <c r="DX30" s="403">
        <f t="shared" si="109"/>
        <v>0</v>
      </c>
      <c r="DY30" s="403">
        <f t="shared" si="109"/>
        <v>0</v>
      </c>
      <c r="DZ30" s="403">
        <f t="shared" si="109"/>
        <v>0</v>
      </c>
      <c r="EA30" s="403">
        <f t="shared" si="109"/>
        <v>0</v>
      </c>
      <c r="EB30" s="403">
        <f t="shared" si="109"/>
        <v>0</v>
      </c>
      <c r="EC30" s="403">
        <f t="shared" si="109"/>
        <v>0</v>
      </c>
      <c r="ED30" s="403">
        <f t="shared" si="109"/>
        <v>0</v>
      </c>
      <c r="EE30" s="403">
        <f t="shared" si="109"/>
        <v>0</v>
      </c>
      <c r="EF30" s="403">
        <f t="shared" si="94"/>
        <v>0</v>
      </c>
      <c r="EG30" s="403">
        <f t="shared" si="110"/>
        <v>0</v>
      </c>
      <c r="EH30" s="403">
        <f t="shared" si="110"/>
        <v>0</v>
      </c>
      <c r="EI30" s="403">
        <f t="shared" si="110"/>
        <v>0</v>
      </c>
      <c r="EJ30" s="403">
        <f t="shared" si="110"/>
        <v>0</v>
      </c>
      <c r="EK30" s="403">
        <f t="shared" si="110"/>
        <v>0</v>
      </c>
      <c r="EL30" s="403">
        <f t="shared" si="110"/>
        <v>0</v>
      </c>
      <c r="EM30" s="403">
        <f t="shared" si="110"/>
        <v>0</v>
      </c>
      <c r="EN30" s="403">
        <f t="shared" si="110"/>
        <v>0</v>
      </c>
      <c r="EO30" s="403">
        <f t="shared" si="110"/>
        <v>0</v>
      </c>
      <c r="EP30" s="403">
        <f t="shared" si="111"/>
        <v>0</v>
      </c>
      <c r="EQ30" s="403">
        <f t="shared" si="96"/>
        <v>0</v>
      </c>
      <c r="ER30" s="403">
        <f t="shared" si="111"/>
        <v>0</v>
      </c>
      <c r="ES30" s="403">
        <f t="shared" si="111"/>
        <v>0</v>
      </c>
      <c r="ET30" s="403">
        <f t="shared" si="111"/>
        <v>0</v>
      </c>
      <c r="EU30" s="403">
        <f t="shared" si="111"/>
        <v>0</v>
      </c>
      <c r="EV30" s="403">
        <f t="shared" si="111"/>
        <v>0</v>
      </c>
      <c r="EW30" s="403">
        <f t="shared" si="111"/>
        <v>0</v>
      </c>
      <c r="EX30" s="403">
        <f t="shared" si="111"/>
        <v>0</v>
      </c>
      <c r="EY30" s="403">
        <f t="shared" si="111"/>
        <v>0</v>
      </c>
      <c r="EZ30" s="403">
        <f t="shared" si="111"/>
        <v>0</v>
      </c>
      <c r="FA30" s="403">
        <f t="shared" si="112"/>
        <v>0</v>
      </c>
      <c r="FB30" s="403">
        <f t="shared" si="112"/>
        <v>0</v>
      </c>
      <c r="FC30" s="403">
        <f t="shared" si="112"/>
        <v>0</v>
      </c>
      <c r="FD30" s="403">
        <f t="shared" si="112"/>
        <v>0</v>
      </c>
      <c r="FE30" s="403">
        <f t="shared" si="112"/>
        <v>0</v>
      </c>
      <c r="FF30" s="403">
        <f t="shared" si="112"/>
        <v>0</v>
      </c>
      <c r="FG30" s="403">
        <f t="shared" si="112"/>
        <v>0</v>
      </c>
      <c r="FH30" s="403">
        <f t="shared" si="112"/>
        <v>0</v>
      </c>
      <c r="FI30" s="403">
        <f t="shared" si="112"/>
        <v>0</v>
      </c>
      <c r="FJ30" s="403">
        <f t="shared" si="112"/>
        <v>0</v>
      </c>
      <c r="FK30" s="403">
        <f t="shared" si="113"/>
        <v>0</v>
      </c>
      <c r="FL30" s="403">
        <f t="shared" si="113"/>
        <v>0</v>
      </c>
      <c r="FM30" s="403">
        <f t="shared" si="113"/>
        <v>0</v>
      </c>
      <c r="FN30" s="403">
        <f t="shared" si="113"/>
        <v>0</v>
      </c>
      <c r="FO30" s="403">
        <f t="shared" si="113"/>
        <v>0</v>
      </c>
      <c r="FP30" s="403">
        <f t="shared" si="113"/>
        <v>0</v>
      </c>
      <c r="FQ30" s="403">
        <f t="shared" si="113"/>
        <v>0</v>
      </c>
      <c r="FR30" s="403">
        <f t="shared" si="113"/>
        <v>0</v>
      </c>
      <c r="FS30" s="403">
        <f t="shared" si="113"/>
        <v>0</v>
      </c>
      <c r="FT30" s="403">
        <f t="shared" si="113"/>
        <v>0</v>
      </c>
      <c r="FU30" s="403">
        <f t="shared" si="114"/>
        <v>0</v>
      </c>
      <c r="FV30" s="403">
        <f t="shared" si="114"/>
        <v>0</v>
      </c>
      <c r="FW30" s="403">
        <f t="shared" si="114"/>
        <v>0</v>
      </c>
      <c r="FX30" s="403">
        <f t="shared" si="114"/>
        <v>0</v>
      </c>
      <c r="FY30" s="403">
        <f t="shared" si="114"/>
        <v>0</v>
      </c>
      <c r="FZ30" s="403">
        <f t="shared" si="114"/>
        <v>0</v>
      </c>
      <c r="GA30" s="403">
        <f t="shared" si="114"/>
        <v>0</v>
      </c>
      <c r="GB30" s="403">
        <f t="shared" si="114"/>
        <v>0</v>
      </c>
      <c r="GC30" s="403">
        <f t="shared" si="114"/>
        <v>0</v>
      </c>
      <c r="GD30" s="403">
        <f t="shared" si="114"/>
        <v>0</v>
      </c>
      <c r="GE30" s="403">
        <f t="shared" si="114"/>
        <v>0</v>
      </c>
      <c r="GF30" s="403">
        <f t="shared" si="114"/>
        <v>0</v>
      </c>
      <c r="GG30" s="403">
        <f t="shared" si="114"/>
        <v>0</v>
      </c>
      <c r="GH30" s="403">
        <f t="shared" si="99"/>
        <v>0</v>
      </c>
      <c r="GI30" s="403">
        <f t="shared" si="115"/>
        <v>0</v>
      </c>
      <c r="GJ30" s="403">
        <f t="shared" si="115"/>
        <v>0</v>
      </c>
      <c r="GK30" s="403">
        <f t="shared" si="115"/>
        <v>0</v>
      </c>
      <c r="GL30" s="403">
        <f t="shared" si="115"/>
        <v>0</v>
      </c>
      <c r="GM30" s="403">
        <f t="shared" si="115"/>
        <v>0</v>
      </c>
      <c r="GN30" s="403">
        <f t="shared" si="115"/>
        <v>0</v>
      </c>
      <c r="GO30" s="403">
        <f t="shared" si="115"/>
        <v>0</v>
      </c>
      <c r="GP30" s="403">
        <f t="shared" si="115"/>
        <v>0</v>
      </c>
      <c r="GQ30" s="403">
        <f t="shared" si="115"/>
        <v>0</v>
      </c>
      <c r="GR30" s="403">
        <f t="shared" si="116"/>
        <v>0</v>
      </c>
      <c r="GS30" s="403">
        <f t="shared" si="116"/>
        <v>0</v>
      </c>
      <c r="GT30" s="403">
        <f t="shared" si="116"/>
        <v>0</v>
      </c>
      <c r="GU30" s="403">
        <f t="shared" si="116"/>
        <v>0</v>
      </c>
      <c r="GV30" s="403">
        <f t="shared" si="116"/>
        <v>0</v>
      </c>
      <c r="GW30" s="403">
        <f t="shared" si="116"/>
        <v>0</v>
      </c>
      <c r="GX30" s="403">
        <f t="shared" si="116"/>
        <v>0</v>
      </c>
      <c r="GY30" s="403">
        <f t="shared" si="116"/>
        <v>0</v>
      </c>
      <c r="GZ30" s="403">
        <f t="shared" si="116"/>
        <v>0</v>
      </c>
      <c r="HA30" s="403">
        <f t="shared" si="116"/>
        <v>0</v>
      </c>
      <c r="HB30" s="403">
        <f t="shared" si="101"/>
        <v>0</v>
      </c>
      <c r="HC30" s="309"/>
      <c r="HD30" s="309"/>
      <c r="HE30" s="309"/>
      <c r="HF30" s="309"/>
      <c r="HG30" s="221" t="str">
        <f t="shared" si="40"/>
        <v/>
      </c>
      <c r="HH30" s="221" t="str">
        <f t="shared" si="41"/>
        <v/>
      </c>
      <c r="HI30" s="309"/>
      <c r="HJ30" s="309"/>
      <c r="HK30" s="309"/>
      <c r="HL30" s="309"/>
      <c r="HM30" s="309"/>
      <c r="HN30" s="309"/>
      <c r="HO30" s="309"/>
      <c r="HP30" s="309"/>
      <c r="HQ30" s="309"/>
      <c r="HR30" s="309"/>
      <c r="HS30" s="309"/>
      <c r="HT30" s="309"/>
      <c r="HU30" s="309"/>
      <c r="HV30" s="309"/>
      <c r="HW30" s="309"/>
      <c r="HX30" s="309"/>
      <c r="HY30" s="309"/>
      <c r="HZ30" s="309"/>
      <c r="IA30" s="309"/>
      <c r="IB30" s="309"/>
      <c r="IC30" s="309"/>
      <c r="ID30" s="309"/>
      <c r="IE30" s="309"/>
      <c r="IF30" s="309"/>
      <c r="IG30" s="309"/>
      <c r="IH30" s="309"/>
      <c r="II30" s="309"/>
      <c r="IJ30" s="309"/>
    </row>
    <row r="31" spans="1:244" s="299" customFormat="1" ht="12" customHeight="1">
      <c r="A31" s="216"/>
      <c r="B31" s="217"/>
      <c r="C31" s="218"/>
      <c r="D31" s="219"/>
      <c r="E31" s="220" t="str">
        <f t="shared" si="6"/>
        <v/>
      </c>
      <c r="F31" s="221" t="str">
        <f t="shared" si="7"/>
        <v/>
      </c>
      <c r="G31" s="219"/>
      <c r="H31" s="220" t="str">
        <f t="shared" si="8"/>
        <v/>
      </c>
      <c r="I31" s="221" t="str">
        <f t="shared" si="9"/>
        <v/>
      </c>
      <c r="J31" s="222"/>
      <c r="K31" s="252">
        <f t="shared" si="10"/>
        <v>0</v>
      </c>
      <c r="L31" s="238">
        <f t="shared" si="11"/>
        <v>0</v>
      </c>
      <c r="M31" s="238">
        <f t="shared" si="12"/>
        <v>0</v>
      </c>
      <c r="N31" s="316">
        <f t="shared" si="13"/>
        <v>0</v>
      </c>
      <c r="O31" s="316">
        <f t="shared" si="14"/>
        <v>0</v>
      </c>
      <c r="P31" s="316">
        <f t="shared" si="15"/>
        <v>0</v>
      </c>
      <c r="Q31" s="316">
        <f t="shared" si="16"/>
        <v>0</v>
      </c>
      <c r="R31" s="371">
        <f t="shared" si="17"/>
        <v>0</v>
      </c>
      <c r="S31" s="316">
        <f t="shared" si="18"/>
        <v>0</v>
      </c>
      <c r="T31" s="316">
        <f t="shared" si="19"/>
        <v>0</v>
      </c>
      <c r="U31" s="316">
        <f t="shared" si="20"/>
        <v>0</v>
      </c>
      <c r="V31" s="317">
        <f t="shared" si="42"/>
        <v>0</v>
      </c>
      <c r="W31" s="318">
        <f t="shared" si="43"/>
        <v>0</v>
      </c>
      <c r="X31" s="318">
        <f t="shared" si="44"/>
        <v>0</v>
      </c>
      <c r="Y31" s="318">
        <f t="shared" si="45"/>
        <v>0</v>
      </c>
      <c r="Z31" s="318">
        <f t="shared" si="46"/>
        <v>0</v>
      </c>
      <c r="AA31" s="318">
        <f>IF(dkontonr&gt;1499,IF(dkontonr&lt;1560,$N31,0))+IF(kkontonr&gt;1499,IF(kkontonr&lt;1560,$O31,0))+IF(dkontonr&gt;(Kontoplan!AF$3-1),IF(dkontonr&lt;(Kontoplan!AF$3+1000),$N31,0))+IF(kkontonr&gt;(Kontoplan!AF$3-1),IF(kkontonr&lt;(Kontoplan!AF$3+1000),$O31,0),0)</f>
        <v>0</v>
      </c>
      <c r="AB31" s="318">
        <f t="shared" si="47"/>
        <v>0</v>
      </c>
      <c r="AC31" s="318">
        <f t="shared" si="48"/>
        <v>0</v>
      </c>
      <c r="AD31" s="318">
        <f t="shared" si="49"/>
        <v>0</v>
      </c>
      <c r="AE31" s="318">
        <f t="shared" si="50"/>
        <v>0</v>
      </c>
      <c r="AF31" s="318">
        <f t="shared" si="51"/>
        <v>0</v>
      </c>
      <c r="AG31" s="318">
        <f>IF(dkontonr&gt;2399,IF(dkontonr&lt;2500,$N31,0))+IF(kkontonr&gt;2399,IF(kkontonr&lt;2500,$O31,0))+IF(dkontonr&gt;(Kontoplan!$AF$4-1),IF(dkontonr&lt;(Kontoplan!$AF$4+1000),$N31,0))+IF(kkontonr&gt;(Kontoplan!$AF$4-1),IF(kkontonr&lt;(Kontoplan!$AF$4+1000),$O31,0))</f>
        <v>0</v>
      </c>
      <c r="AH31" s="318">
        <f t="shared" si="52"/>
        <v>0</v>
      </c>
      <c r="AI31" s="318">
        <f t="shared" si="53"/>
        <v>0</v>
      </c>
      <c r="AJ31" s="318">
        <f t="shared" si="21"/>
        <v>0</v>
      </c>
      <c r="AK31" s="318">
        <f t="shared" si="54"/>
        <v>0</v>
      </c>
      <c r="AL31" s="318">
        <f t="shared" si="55"/>
        <v>0</v>
      </c>
      <c r="AM31" s="317">
        <f t="shared" si="56"/>
        <v>0</v>
      </c>
      <c r="AN31" s="318">
        <f t="shared" si="57"/>
        <v>0</v>
      </c>
      <c r="AO31" s="319">
        <f t="shared" si="58"/>
        <v>0</v>
      </c>
      <c r="AP31" s="318">
        <f t="shared" si="59"/>
        <v>0</v>
      </c>
      <c r="AQ31" s="318">
        <f t="shared" si="60"/>
        <v>0</v>
      </c>
      <c r="AR31" s="318">
        <f t="shared" si="61"/>
        <v>0</v>
      </c>
      <c r="AS31" s="318">
        <f t="shared" si="62"/>
        <v>0</v>
      </c>
      <c r="AT31" s="318">
        <f t="shared" si="63"/>
        <v>0</v>
      </c>
      <c r="AU31" s="318">
        <f t="shared" si="64"/>
        <v>0</v>
      </c>
      <c r="AV31" s="318">
        <f t="shared" si="65"/>
        <v>0</v>
      </c>
      <c r="AW31" s="318">
        <f t="shared" si="66"/>
        <v>0</v>
      </c>
      <c r="AX31" s="318">
        <f t="shared" si="67"/>
        <v>0</v>
      </c>
      <c r="AY31" s="318">
        <f t="shared" si="68"/>
        <v>0</v>
      </c>
      <c r="AZ31" s="318">
        <f t="shared" si="69"/>
        <v>0</v>
      </c>
      <c r="BA31" s="318">
        <f t="shared" si="70"/>
        <v>0</v>
      </c>
      <c r="BB31" s="319">
        <f t="shared" si="71"/>
        <v>0</v>
      </c>
      <c r="BC31" s="319">
        <f t="shared" si="72"/>
        <v>0</v>
      </c>
      <c r="BD31" s="317">
        <f t="shared" si="73"/>
        <v>0</v>
      </c>
      <c r="BE31" s="318">
        <f t="shared" si="74"/>
        <v>0</v>
      </c>
      <c r="BF31" s="318">
        <f t="shared" si="75"/>
        <v>0</v>
      </c>
      <c r="BG31" s="318">
        <f t="shared" si="76"/>
        <v>0</v>
      </c>
      <c r="BH31" s="317">
        <f t="shared" si="104"/>
        <v>0</v>
      </c>
      <c r="BI31" s="319">
        <f t="shared" si="104"/>
        <v>0</v>
      </c>
      <c r="BJ31" s="319">
        <f t="shared" si="104"/>
        <v>0</v>
      </c>
      <c r="BK31" s="319">
        <f t="shared" si="104"/>
        <v>0</v>
      </c>
      <c r="BL31" s="319">
        <f t="shared" si="104"/>
        <v>0</v>
      </c>
      <c r="BM31" s="319">
        <f t="shared" si="104"/>
        <v>0</v>
      </c>
      <c r="BN31" s="319">
        <f t="shared" si="104"/>
        <v>0</v>
      </c>
      <c r="BO31" s="319">
        <f t="shared" si="104"/>
        <v>0</v>
      </c>
      <c r="BP31" s="319">
        <f t="shared" si="104"/>
        <v>0</v>
      </c>
      <c r="BQ31" s="319">
        <f t="shared" si="104"/>
        <v>0</v>
      </c>
      <c r="BR31" s="319">
        <f t="shared" si="104"/>
        <v>0</v>
      </c>
      <c r="BS31" s="319">
        <f t="shared" si="104"/>
        <v>0</v>
      </c>
      <c r="BT31" s="319">
        <f t="shared" si="104"/>
        <v>0</v>
      </c>
      <c r="BU31" s="319">
        <f t="shared" si="104"/>
        <v>0</v>
      </c>
      <c r="BV31" s="319">
        <f t="shared" si="104"/>
        <v>0</v>
      </c>
      <c r="BW31" s="319">
        <f t="shared" si="103"/>
        <v>0</v>
      </c>
      <c r="BX31" s="319">
        <f t="shared" si="78"/>
        <v>0</v>
      </c>
      <c r="BY31" s="319">
        <f t="shared" si="78"/>
        <v>0</v>
      </c>
      <c r="BZ31" s="319">
        <f t="shared" si="78"/>
        <v>0</v>
      </c>
      <c r="CA31" s="319">
        <f t="shared" si="78"/>
        <v>0</v>
      </c>
      <c r="CB31" s="317">
        <f t="shared" si="79"/>
        <v>0</v>
      </c>
      <c r="CC31" s="319">
        <f t="shared" si="80"/>
        <v>0</v>
      </c>
      <c r="CD31" s="319">
        <f t="shared" si="81"/>
        <v>0</v>
      </c>
      <c r="CE31" s="319">
        <f t="shared" si="82"/>
        <v>0</v>
      </c>
      <c r="CF31" s="333">
        <f t="shared" si="85"/>
        <v>0</v>
      </c>
      <c r="CG31" s="309">
        <f t="shared" si="86"/>
        <v>0</v>
      </c>
      <c r="CH31" s="309">
        <f t="shared" si="87"/>
        <v>0</v>
      </c>
      <c r="CI31" s="309">
        <f t="shared" si="88"/>
        <v>0</v>
      </c>
      <c r="CJ31" s="309">
        <f t="shared" si="89"/>
        <v>0</v>
      </c>
      <c r="CK31" s="379">
        <f t="shared" si="90"/>
        <v>0</v>
      </c>
      <c r="CL31" s="403">
        <f t="shared" si="106"/>
        <v>0</v>
      </c>
      <c r="CM31" s="403">
        <f t="shared" si="106"/>
        <v>0</v>
      </c>
      <c r="CN31" s="403">
        <f t="shared" si="106"/>
        <v>0</v>
      </c>
      <c r="CO31" s="403">
        <f t="shared" si="106"/>
        <v>0</v>
      </c>
      <c r="CP31" s="403">
        <f t="shared" si="106"/>
        <v>0</v>
      </c>
      <c r="CQ31" s="403">
        <f t="shared" si="106"/>
        <v>0</v>
      </c>
      <c r="CR31" s="403">
        <f t="shared" si="106"/>
        <v>0</v>
      </c>
      <c r="CS31" s="403">
        <f t="shared" si="106"/>
        <v>0</v>
      </c>
      <c r="CT31" s="403">
        <f t="shared" si="106"/>
        <v>0</v>
      </c>
      <c r="CU31" s="403">
        <f t="shared" si="106"/>
        <v>0</v>
      </c>
      <c r="CV31" s="403">
        <f t="shared" si="91"/>
        <v>0</v>
      </c>
      <c r="CW31" s="403">
        <f t="shared" si="91"/>
        <v>0</v>
      </c>
      <c r="CX31" s="403">
        <f t="shared" si="107"/>
        <v>0</v>
      </c>
      <c r="CY31" s="403">
        <f t="shared" si="107"/>
        <v>0</v>
      </c>
      <c r="CZ31" s="403">
        <f t="shared" si="107"/>
        <v>0</v>
      </c>
      <c r="DA31" s="403">
        <f t="shared" si="107"/>
        <v>0</v>
      </c>
      <c r="DB31" s="403">
        <f t="shared" si="107"/>
        <v>0</v>
      </c>
      <c r="DC31" s="403">
        <f t="shared" si="107"/>
        <v>0</v>
      </c>
      <c r="DD31" s="403">
        <f t="shared" si="107"/>
        <v>0</v>
      </c>
      <c r="DE31" s="403">
        <f t="shared" si="107"/>
        <v>0</v>
      </c>
      <c r="DF31" s="403">
        <f t="shared" si="92"/>
        <v>0</v>
      </c>
      <c r="DG31" s="403">
        <f t="shared" si="92"/>
        <v>0</v>
      </c>
      <c r="DH31" s="403">
        <f t="shared" si="107"/>
        <v>0</v>
      </c>
      <c r="DI31" s="403">
        <f t="shared" si="92"/>
        <v>0</v>
      </c>
      <c r="DJ31" s="403">
        <f t="shared" si="92"/>
        <v>0</v>
      </c>
      <c r="DK31" s="403">
        <f t="shared" si="92"/>
        <v>0</v>
      </c>
      <c r="DL31" s="403">
        <f t="shared" si="107"/>
        <v>0</v>
      </c>
      <c r="DM31" s="403">
        <f t="shared" si="108"/>
        <v>0</v>
      </c>
      <c r="DN31" s="403">
        <f t="shared" si="108"/>
        <v>0</v>
      </c>
      <c r="DO31" s="403">
        <f t="shared" si="108"/>
        <v>0</v>
      </c>
      <c r="DP31" s="403">
        <f t="shared" si="108"/>
        <v>0</v>
      </c>
      <c r="DQ31" s="403">
        <f t="shared" si="108"/>
        <v>0</v>
      </c>
      <c r="DR31" s="403">
        <f t="shared" si="108"/>
        <v>0</v>
      </c>
      <c r="DS31" s="403">
        <f t="shared" si="108"/>
        <v>0</v>
      </c>
      <c r="DT31" s="403">
        <f t="shared" si="108"/>
        <v>0</v>
      </c>
      <c r="DU31" s="403">
        <f t="shared" si="108"/>
        <v>0</v>
      </c>
      <c r="DV31" s="403">
        <f t="shared" si="83"/>
        <v>0</v>
      </c>
      <c r="DW31" s="403">
        <f t="shared" si="84"/>
        <v>0</v>
      </c>
      <c r="DX31" s="403">
        <f t="shared" si="109"/>
        <v>0</v>
      </c>
      <c r="DY31" s="403">
        <f t="shared" si="109"/>
        <v>0</v>
      </c>
      <c r="DZ31" s="403">
        <f t="shared" si="109"/>
        <v>0</v>
      </c>
      <c r="EA31" s="403">
        <f t="shared" si="109"/>
        <v>0</v>
      </c>
      <c r="EB31" s="403">
        <f t="shared" si="109"/>
        <v>0</v>
      </c>
      <c r="EC31" s="403">
        <f t="shared" si="109"/>
        <v>0</v>
      </c>
      <c r="ED31" s="403">
        <f t="shared" si="109"/>
        <v>0</v>
      </c>
      <c r="EE31" s="403">
        <f t="shared" si="109"/>
        <v>0</v>
      </c>
      <c r="EF31" s="403">
        <f t="shared" si="94"/>
        <v>0</v>
      </c>
      <c r="EG31" s="403">
        <f t="shared" si="110"/>
        <v>0</v>
      </c>
      <c r="EH31" s="403">
        <f t="shared" si="110"/>
        <v>0</v>
      </c>
      <c r="EI31" s="403">
        <f t="shared" si="110"/>
        <v>0</v>
      </c>
      <c r="EJ31" s="403">
        <f t="shared" si="110"/>
        <v>0</v>
      </c>
      <c r="EK31" s="403">
        <f t="shared" si="110"/>
        <v>0</v>
      </c>
      <c r="EL31" s="403">
        <f t="shared" si="110"/>
        <v>0</v>
      </c>
      <c r="EM31" s="403">
        <f t="shared" si="110"/>
        <v>0</v>
      </c>
      <c r="EN31" s="403">
        <f t="shared" si="110"/>
        <v>0</v>
      </c>
      <c r="EO31" s="403">
        <f t="shared" si="110"/>
        <v>0</v>
      </c>
      <c r="EP31" s="403">
        <f t="shared" si="111"/>
        <v>0</v>
      </c>
      <c r="EQ31" s="403">
        <f t="shared" si="96"/>
        <v>0</v>
      </c>
      <c r="ER31" s="403">
        <f t="shared" si="111"/>
        <v>0</v>
      </c>
      <c r="ES31" s="403">
        <f t="shared" si="111"/>
        <v>0</v>
      </c>
      <c r="ET31" s="403">
        <f t="shared" si="111"/>
        <v>0</v>
      </c>
      <c r="EU31" s="403">
        <f t="shared" si="111"/>
        <v>0</v>
      </c>
      <c r="EV31" s="403">
        <f t="shared" si="111"/>
        <v>0</v>
      </c>
      <c r="EW31" s="403">
        <f t="shared" si="111"/>
        <v>0</v>
      </c>
      <c r="EX31" s="403">
        <f t="shared" si="111"/>
        <v>0</v>
      </c>
      <c r="EY31" s="403">
        <f t="shared" si="111"/>
        <v>0</v>
      </c>
      <c r="EZ31" s="403">
        <f t="shared" si="111"/>
        <v>0</v>
      </c>
      <c r="FA31" s="403">
        <f t="shared" si="112"/>
        <v>0</v>
      </c>
      <c r="FB31" s="403">
        <f t="shared" si="112"/>
        <v>0</v>
      </c>
      <c r="FC31" s="403">
        <f t="shared" si="112"/>
        <v>0</v>
      </c>
      <c r="FD31" s="403">
        <f t="shared" si="112"/>
        <v>0</v>
      </c>
      <c r="FE31" s="403">
        <f t="shared" si="112"/>
        <v>0</v>
      </c>
      <c r="FF31" s="403">
        <f t="shared" si="112"/>
        <v>0</v>
      </c>
      <c r="FG31" s="403">
        <f t="shared" si="112"/>
        <v>0</v>
      </c>
      <c r="FH31" s="403">
        <f t="shared" si="112"/>
        <v>0</v>
      </c>
      <c r="FI31" s="403">
        <f t="shared" si="112"/>
        <v>0</v>
      </c>
      <c r="FJ31" s="403">
        <f t="shared" si="112"/>
        <v>0</v>
      </c>
      <c r="FK31" s="403">
        <f t="shared" si="113"/>
        <v>0</v>
      </c>
      <c r="FL31" s="403">
        <f t="shared" si="113"/>
        <v>0</v>
      </c>
      <c r="FM31" s="403">
        <f t="shared" si="113"/>
        <v>0</v>
      </c>
      <c r="FN31" s="403">
        <f t="shared" si="113"/>
        <v>0</v>
      </c>
      <c r="FO31" s="403">
        <f t="shared" si="113"/>
        <v>0</v>
      </c>
      <c r="FP31" s="403">
        <f t="shared" si="113"/>
        <v>0</v>
      </c>
      <c r="FQ31" s="403">
        <f t="shared" si="113"/>
        <v>0</v>
      </c>
      <c r="FR31" s="403">
        <f t="shared" si="113"/>
        <v>0</v>
      </c>
      <c r="FS31" s="403">
        <f t="shared" si="113"/>
        <v>0</v>
      </c>
      <c r="FT31" s="403">
        <f t="shared" si="113"/>
        <v>0</v>
      </c>
      <c r="FU31" s="403">
        <f t="shared" si="114"/>
        <v>0</v>
      </c>
      <c r="FV31" s="403">
        <f t="shared" si="114"/>
        <v>0</v>
      </c>
      <c r="FW31" s="403">
        <f t="shared" si="114"/>
        <v>0</v>
      </c>
      <c r="FX31" s="403">
        <f t="shared" si="114"/>
        <v>0</v>
      </c>
      <c r="FY31" s="403">
        <f t="shared" si="114"/>
        <v>0</v>
      </c>
      <c r="FZ31" s="403">
        <f t="shared" si="114"/>
        <v>0</v>
      </c>
      <c r="GA31" s="403">
        <f t="shared" si="114"/>
        <v>0</v>
      </c>
      <c r="GB31" s="403">
        <f t="shared" si="114"/>
        <v>0</v>
      </c>
      <c r="GC31" s="403">
        <f t="shared" si="114"/>
        <v>0</v>
      </c>
      <c r="GD31" s="403">
        <f t="shared" si="114"/>
        <v>0</v>
      </c>
      <c r="GE31" s="403">
        <f t="shared" si="114"/>
        <v>0</v>
      </c>
      <c r="GF31" s="403">
        <f t="shared" si="114"/>
        <v>0</v>
      </c>
      <c r="GG31" s="403">
        <f t="shared" si="114"/>
        <v>0</v>
      </c>
      <c r="GH31" s="403">
        <f t="shared" si="99"/>
        <v>0</v>
      </c>
      <c r="GI31" s="403">
        <f t="shared" si="115"/>
        <v>0</v>
      </c>
      <c r="GJ31" s="403">
        <f t="shared" si="115"/>
        <v>0</v>
      </c>
      <c r="GK31" s="403">
        <f t="shared" si="115"/>
        <v>0</v>
      </c>
      <c r="GL31" s="403">
        <f t="shared" si="115"/>
        <v>0</v>
      </c>
      <c r="GM31" s="403">
        <f t="shared" si="115"/>
        <v>0</v>
      </c>
      <c r="GN31" s="403">
        <f t="shared" si="115"/>
        <v>0</v>
      </c>
      <c r="GO31" s="403">
        <f t="shared" si="115"/>
        <v>0</v>
      </c>
      <c r="GP31" s="403">
        <f t="shared" si="115"/>
        <v>0</v>
      </c>
      <c r="GQ31" s="403">
        <f t="shared" si="115"/>
        <v>0</v>
      </c>
      <c r="GR31" s="403">
        <f t="shared" si="116"/>
        <v>0</v>
      </c>
      <c r="GS31" s="403">
        <f t="shared" si="116"/>
        <v>0</v>
      </c>
      <c r="GT31" s="403">
        <f t="shared" si="116"/>
        <v>0</v>
      </c>
      <c r="GU31" s="403">
        <f t="shared" si="116"/>
        <v>0</v>
      </c>
      <c r="GV31" s="403">
        <f t="shared" si="116"/>
        <v>0</v>
      </c>
      <c r="GW31" s="403">
        <f t="shared" si="116"/>
        <v>0</v>
      </c>
      <c r="GX31" s="403">
        <f t="shared" si="116"/>
        <v>0</v>
      </c>
      <c r="GY31" s="403">
        <f t="shared" si="116"/>
        <v>0</v>
      </c>
      <c r="GZ31" s="403">
        <f t="shared" si="116"/>
        <v>0</v>
      </c>
      <c r="HA31" s="403">
        <f t="shared" si="116"/>
        <v>0</v>
      </c>
      <c r="HB31" s="403">
        <f t="shared" si="101"/>
        <v>0</v>
      </c>
      <c r="HC31" s="309"/>
      <c r="HD31" s="309"/>
      <c r="HE31" s="309"/>
      <c r="HF31" s="309"/>
      <c r="HG31" s="221" t="str">
        <f t="shared" si="40"/>
        <v/>
      </c>
      <c r="HH31" s="221" t="str">
        <f t="shared" si="41"/>
        <v/>
      </c>
      <c r="HI31" s="309"/>
      <c r="HJ31" s="309"/>
      <c r="HK31" s="309"/>
      <c r="HL31" s="309"/>
      <c r="HM31" s="309"/>
      <c r="HN31" s="309"/>
      <c r="HO31" s="309"/>
      <c r="HP31" s="309"/>
      <c r="HQ31" s="309"/>
      <c r="HR31" s="309"/>
      <c r="HS31" s="309"/>
      <c r="HT31" s="309"/>
      <c r="HU31" s="309"/>
      <c r="HV31" s="309"/>
      <c r="HW31" s="309"/>
      <c r="HX31" s="309"/>
      <c r="HY31" s="309"/>
      <c r="HZ31" s="309"/>
      <c r="IA31" s="309"/>
      <c r="IB31" s="309"/>
      <c r="IC31" s="309"/>
      <c r="ID31" s="309"/>
      <c r="IE31" s="309"/>
      <c r="IF31" s="309"/>
      <c r="IG31" s="309"/>
      <c r="IH31" s="309"/>
      <c r="II31" s="309"/>
      <c r="IJ31" s="309"/>
    </row>
    <row r="32" spans="1:244" s="299" customFormat="1" ht="12" customHeight="1">
      <c r="A32" s="216"/>
      <c r="B32" s="217"/>
      <c r="C32" s="218"/>
      <c r="D32" s="219"/>
      <c r="E32" s="220" t="str">
        <f t="shared" si="6"/>
        <v/>
      </c>
      <c r="F32" s="221" t="str">
        <f t="shared" si="7"/>
        <v/>
      </c>
      <c r="G32" s="219"/>
      <c r="H32" s="220" t="str">
        <f t="shared" si="8"/>
        <v/>
      </c>
      <c r="I32" s="221" t="str">
        <f t="shared" si="9"/>
        <v/>
      </c>
      <c r="J32" s="222"/>
      <c r="K32" s="252">
        <f t="shared" si="10"/>
        <v>0</v>
      </c>
      <c r="L32" s="238">
        <f t="shared" si="11"/>
        <v>0</v>
      </c>
      <c r="M32" s="238">
        <f t="shared" si="12"/>
        <v>0</v>
      </c>
      <c r="N32" s="316">
        <f t="shared" si="13"/>
        <v>0</v>
      </c>
      <c r="O32" s="316">
        <f t="shared" si="14"/>
        <v>0</v>
      </c>
      <c r="P32" s="316">
        <f t="shared" si="15"/>
        <v>0</v>
      </c>
      <c r="Q32" s="316">
        <f t="shared" si="16"/>
        <v>0</v>
      </c>
      <c r="R32" s="371">
        <f t="shared" si="17"/>
        <v>0</v>
      </c>
      <c r="S32" s="316">
        <f t="shared" si="18"/>
        <v>0</v>
      </c>
      <c r="T32" s="316">
        <f t="shared" si="19"/>
        <v>0</v>
      </c>
      <c r="U32" s="316">
        <f t="shared" si="20"/>
        <v>0</v>
      </c>
      <c r="V32" s="317">
        <f t="shared" si="42"/>
        <v>0</v>
      </c>
      <c r="W32" s="318">
        <f t="shared" si="43"/>
        <v>0</v>
      </c>
      <c r="X32" s="318">
        <f t="shared" si="44"/>
        <v>0</v>
      </c>
      <c r="Y32" s="318">
        <f t="shared" si="45"/>
        <v>0</v>
      </c>
      <c r="Z32" s="318">
        <f t="shared" si="46"/>
        <v>0</v>
      </c>
      <c r="AA32" s="318">
        <f>IF(dkontonr&gt;1499,IF(dkontonr&lt;1560,$N32,0))+IF(kkontonr&gt;1499,IF(kkontonr&lt;1560,$O32,0))+IF(dkontonr&gt;(Kontoplan!AF$3-1),IF(dkontonr&lt;(Kontoplan!AF$3+1000),$N32,0))+IF(kkontonr&gt;(Kontoplan!AF$3-1),IF(kkontonr&lt;(Kontoplan!AF$3+1000),$O32,0),0)</f>
        <v>0</v>
      </c>
      <c r="AB32" s="318">
        <f t="shared" si="47"/>
        <v>0</v>
      </c>
      <c r="AC32" s="318">
        <f t="shared" si="48"/>
        <v>0</v>
      </c>
      <c r="AD32" s="318">
        <f t="shared" si="49"/>
        <v>0</v>
      </c>
      <c r="AE32" s="318">
        <f t="shared" si="50"/>
        <v>0</v>
      </c>
      <c r="AF32" s="318">
        <f t="shared" si="51"/>
        <v>0</v>
      </c>
      <c r="AG32" s="318">
        <f>IF(dkontonr&gt;2399,IF(dkontonr&lt;2500,$N32,0))+IF(kkontonr&gt;2399,IF(kkontonr&lt;2500,$O32,0))+IF(dkontonr&gt;(Kontoplan!$AF$4-1),IF(dkontonr&lt;(Kontoplan!$AF$4+1000),$N32,0))+IF(kkontonr&gt;(Kontoplan!$AF$4-1),IF(kkontonr&lt;(Kontoplan!$AF$4+1000),$O32,0))</f>
        <v>0</v>
      </c>
      <c r="AH32" s="318">
        <f t="shared" si="52"/>
        <v>0</v>
      </c>
      <c r="AI32" s="318">
        <f t="shared" si="53"/>
        <v>0</v>
      </c>
      <c r="AJ32" s="318">
        <f t="shared" si="21"/>
        <v>0</v>
      </c>
      <c r="AK32" s="318">
        <f t="shared" si="54"/>
        <v>0</v>
      </c>
      <c r="AL32" s="318">
        <f t="shared" si="55"/>
        <v>0</v>
      </c>
      <c r="AM32" s="317">
        <f t="shared" si="56"/>
        <v>0</v>
      </c>
      <c r="AN32" s="318">
        <f t="shared" si="57"/>
        <v>0</v>
      </c>
      <c r="AO32" s="319">
        <f t="shared" si="58"/>
        <v>0</v>
      </c>
      <c r="AP32" s="318">
        <f t="shared" si="59"/>
        <v>0</v>
      </c>
      <c r="AQ32" s="318">
        <f t="shared" si="60"/>
        <v>0</v>
      </c>
      <c r="AR32" s="318">
        <f t="shared" si="61"/>
        <v>0</v>
      </c>
      <c r="AS32" s="318">
        <f t="shared" si="62"/>
        <v>0</v>
      </c>
      <c r="AT32" s="318">
        <f t="shared" si="63"/>
        <v>0</v>
      </c>
      <c r="AU32" s="318">
        <f t="shared" si="64"/>
        <v>0</v>
      </c>
      <c r="AV32" s="318">
        <f t="shared" si="65"/>
        <v>0</v>
      </c>
      <c r="AW32" s="318">
        <f t="shared" si="66"/>
        <v>0</v>
      </c>
      <c r="AX32" s="318">
        <f t="shared" si="67"/>
        <v>0</v>
      </c>
      <c r="AY32" s="318">
        <f t="shared" si="68"/>
        <v>0</v>
      </c>
      <c r="AZ32" s="318">
        <f t="shared" si="69"/>
        <v>0</v>
      </c>
      <c r="BA32" s="318">
        <f t="shared" si="70"/>
        <v>0</v>
      </c>
      <c r="BB32" s="319">
        <f t="shared" si="71"/>
        <v>0</v>
      </c>
      <c r="BC32" s="319">
        <f t="shared" si="72"/>
        <v>0</v>
      </c>
      <c r="BD32" s="317">
        <f t="shared" si="73"/>
        <v>0</v>
      </c>
      <c r="BE32" s="318">
        <f t="shared" si="74"/>
        <v>0</v>
      </c>
      <c r="BF32" s="318">
        <f t="shared" si="75"/>
        <v>0</v>
      </c>
      <c r="BG32" s="318">
        <f t="shared" si="76"/>
        <v>0</v>
      </c>
      <c r="BH32" s="317">
        <f t="shared" si="104"/>
        <v>0</v>
      </c>
      <c r="BI32" s="319">
        <f t="shared" si="104"/>
        <v>0</v>
      </c>
      <c r="BJ32" s="319">
        <f t="shared" si="104"/>
        <v>0</v>
      </c>
      <c r="BK32" s="319">
        <f t="shared" si="104"/>
        <v>0</v>
      </c>
      <c r="BL32" s="319">
        <f t="shared" si="104"/>
        <v>0</v>
      </c>
      <c r="BM32" s="319">
        <f t="shared" si="104"/>
        <v>0</v>
      </c>
      <c r="BN32" s="319">
        <f t="shared" si="104"/>
        <v>0</v>
      </c>
      <c r="BO32" s="319">
        <f t="shared" si="104"/>
        <v>0</v>
      </c>
      <c r="BP32" s="319">
        <f t="shared" si="104"/>
        <v>0</v>
      </c>
      <c r="BQ32" s="319">
        <f t="shared" si="104"/>
        <v>0</v>
      </c>
      <c r="BR32" s="319">
        <f t="shared" si="104"/>
        <v>0</v>
      </c>
      <c r="BS32" s="319">
        <f t="shared" si="104"/>
        <v>0</v>
      </c>
      <c r="BT32" s="319">
        <f t="shared" si="104"/>
        <v>0</v>
      </c>
      <c r="BU32" s="319">
        <f t="shared" si="104"/>
        <v>0</v>
      </c>
      <c r="BV32" s="319">
        <f t="shared" si="104"/>
        <v>0</v>
      </c>
      <c r="BW32" s="319">
        <f t="shared" si="103"/>
        <v>0</v>
      </c>
      <c r="BX32" s="319">
        <f t="shared" si="78"/>
        <v>0</v>
      </c>
      <c r="BY32" s="319">
        <f t="shared" si="78"/>
        <v>0</v>
      </c>
      <c r="BZ32" s="319">
        <f t="shared" si="78"/>
        <v>0</v>
      </c>
      <c r="CA32" s="319">
        <f t="shared" si="78"/>
        <v>0</v>
      </c>
      <c r="CB32" s="317">
        <f t="shared" si="79"/>
        <v>0</v>
      </c>
      <c r="CC32" s="319">
        <f t="shared" si="80"/>
        <v>0</v>
      </c>
      <c r="CD32" s="319">
        <f t="shared" si="81"/>
        <v>0</v>
      </c>
      <c r="CE32" s="319">
        <f t="shared" si="82"/>
        <v>0</v>
      </c>
      <c r="CF32" s="333">
        <f t="shared" si="85"/>
        <v>0</v>
      </c>
      <c r="CG32" s="309">
        <f t="shared" si="86"/>
        <v>0</v>
      </c>
      <c r="CH32" s="309">
        <f t="shared" si="87"/>
        <v>0</v>
      </c>
      <c r="CI32" s="309">
        <f t="shared" si="88"/>
        <v>0</v>
      </c>
      <c r="CJ32" s="309">
        <f t="shared" si="89"/>
        <v>0</v>
      </c>
      <c r="CK32" s="379">
        <f t="shared" si="90"/>
        <v>0</v>
      </c>
      <c r="CL32" s="403">
        <f t="shared" si="106"/>
        <v>0</v>
      </c>
      <c r="CM32" s="403">
        <f t="shared" si="106"/>
        <v>0</v>
      </c>
      <c r="CN32" s="403">
        <f t="shared" si="106"/>
        <v>0</v>
      </c>
      <c r="CO32" s="403">
        <f t="shared" si="106"/>
        <v>0</v>
      </c>
      <c r="CP32" s="403">
        <f t="shared" si="106"/>
        <v>0</v>
      </c>
      <c r="CQ32" s="403">
        <f t="shared" si="106"/>
        <v>0</v>
      </c>
      <c r="CR32" s="403">
        <f t="shared" si="106"/>
        <v>0</v>
      </c>
      <c r="CS32" s="403">
        <f t="shared" si="106"/>
        <v>0</v>
      </c>
      <c r="CT32" s="403">
        <f t="shared" si="106"/>
        <v>0</v>
      </c>
      <c r="CU32" s="403">
        <f t="shared" si="106"/>
        <v>0</v>
      </c>
      <c r="CV32" s="403">
        <f t="shared" si="106"/>
        <v>0</v>
      </c>
      <c r="CW32" s="403">
        <f t="shared" si="106"/>
        <v>0</v>
      </c>
      <c r="CX32" s="403">
        <f t="shared" si="107"/>
        <v>0</v>
      </c>
      <c r="CY32" s="403">
        <f t="shared" si="107"/>
        <v>0</v>
      </c>
      <c r="CZ32" s="403">
        <f t="shared" si="107"/>
        <v>0</v>
      </c>
      <c r="DA32" s="403">
        <f t="shared" si="107"/>
        <v>0</v>
      </c>
      <c r="DB32" s="403">
        <f t="shared" si="107"/>
        <v>0</v>
      </c>
      <c r="DC32" s="403">
        <f t="shared" si="107"/>
        <v>0</v>
      </c>
      <c r="DD32" s="403">
        <f t="shared" si="107"/>
        <v>0</v>
      </c>
      <c r="DE32" s="403">
        <f t="shared" si="107"/>
        <v>0</v>
      </c>
      <c r="DF32" s="403">
        <f t="shared" si="107"/>
        <v>0</v>
      </c>
      <c r="DG32" s="403">
        <f t="shared" si="107"/>
        <v>0</v>
      </c>
      <c r="DH32" s="403">
        <f t="shared" si="107"/>
        <v>0</v>
      </c>
      <c r="DI32" s="403">
        <f t="shared" si="107"/>
        <v>0</v>
      </c>
      <c r="DJ32" s="403">
        <f t="shared" si="107"/>
        <v>0</v>
      </c>
      <c r="DK32" s="403">
        <f t="shared" si="107"/>
        <v>0</v>
      </c>
      <c r="DL32" s="403">
        <f t="shared" si="107"/>
        <v>0</v>
      </c>
      <c r="DM32" s="403">
        <f t="shared" si="108"/>
        <v>0</v>
      </c>
      <c r="DN32" s="403">
        <f t="shared" si="108"/>
        <v>0</v>
      </c>
      <c r="DO32" s="403">
        <f t="shared" si="108"/>
        <v>0</v>
      </c>
      <c r="DP32" s="403">
        <f t="shared" si="108"/>
        <v>0</v>
      </c>
      <c r="DQ32" s="403">
        <f t="shared" si="108"/>
        <v>0</v>
      </c>
      <c r="DR32" s="403">
        <f t="shared" si="108"/>
        <v>0</v>
      </c>
      <c r="DS32" s="403">
        <f t="shared" si="108"/>
        <v>0</v>
      </c>
      <c r="DT32" s="403">
        <f t="shared" si="108"/>
        <v>0</v>
      </c>
      <c r="DU32" s="403">
        <f t="shared" si="108"/>
        <v>0</v>
      </c>
      <c r="DV32" s="403">
        <f t="shared" si="83"/>
        <v>0</v>
      </c>
      <c r="DW32" s="403">
        <f t="shared" si="84"/>
        <v>0</v>
      </c>
      <c r="DX32" s="403">
        <f t="shared" si="109"/>
        <v>0</v>
      </c>
      <c r="DY32" s="403">
        <f t="shared" si="109"/>
        <v>0</v>
      </c>
      <c r="DZ32" s="403">
        <f t="shared" si="109"/>
        <v>0</v>
      </c>
      <c r="EA32" s="403">
        <f t="shared" si="109"/>
        <v>0</v>
      </c>
      <c r="EB32" s="403">
        <f t="shared" si="109"/>
        <v>0</v>
      </c>
      <c r="EC32" s="403">
        <f t="shared" si="109"/>
        <v>0</v>
      </c>
      <c r="ED32" s="403">
        <f t="shared" si="109"/>
        <v>0</v>
      </c>
      <c r="EE32" s="403">
        <f t="shared" si="109"/>
        <v>0</v>
      </c>
      <c r="EF32" s="403">
        <f t="shared" si="109"/>
        <v>0</v>
      </c>
      <c r="EG32" s="403">
        <f t="shared" si="110"/>
        <v>0</v>
      </c>
      <c r="EH32" s="403">
        <f t="shared" si="110"/>
        <v>0</v>
      </c>
      <c r="EI32" s="403">
        <f t="shared" si="110"/>
        <v>0</v>
      </c>
      <c r="EJ32" s="403">
        <f t="shared" si="110"/>
        <v>0</v>
      </c>
      <c r="EK32" s="403">
        <f t="shared" si="110"/>
        <v>0</v>
      </c>
      <c r="EL32" s="403">
        <f t="shared" si="110"/>
        <v>0</v>
      </c>
      <c r="EM32" s="403">
        <f t="shared" si="110"/>
        <v>0</v>
      </c>
      <c r="EN32" s="403">
        <f t="shared" si="110"/>
        <v>0</v>
      </c>
      <c r="EO32" s="403">
        <f t="shared" si="110"/>
        <v>0</v>
      </c>
      <c r="EP32" s="403">
        <f t="shared" si="111"/>
        <v>0</v>
      </c>
      <c r="EQ32" s="403">
        <f t="shared" si="111"/>
        <v>0</v>
      </c>
      <c r="ER32" s="403">
        <f t="shared" si="111"/>
        <v>0</v>
      </c>
      <c r="ES32" s="403">
        <f t="shared" si="111"/>
        <v>0</v>
      </c>
      <c r="ET32" s="403">
        <f t="shared" si="111"/>
        <v>0</v>
      </c>
      <c r="EU32" s="403">
        <f t="shared" si="111"/>
        <v>0</v>
      </c>
      <c r="EV32" s="403">
        <f t="shared" si="111"/>
        <v>0</v>
      </c>
      <c r="EW32" s="403">
        <f t="shared" si="111"/>
        <v>0</v>
      </c>
      <c r="EX32" s="403">
        <f t="shared" si="111"/>
        <v>0</v>
      </c>
      <c r="EY32" s="403">
        <f t="shared" si="111"/>
        <v>0</v>
      </c>
      <c r="EZ32" s="403">
        <f t="shared" si="111"/>
        <v>0</v>
      </c>
      <c r="FA32" s="403">
        <f t="shared" si="112"/>
        <v>0</v>
      </c>
      <c r="FB32" s="403">
        <f t="shared" si="112"/>
        <v>0</v>
      </c>
      <c r="FC32" s="403">
        <f t="shared" si="112"/>
        <v>0</v>
      </c>
      <c r="FD32" s="403">
        <f t="shared" si="112"/>
        <v>0</v>
      </c>
      <c r="FE32" s="403">
        <f t="shared" si="112"/>
        <v>0</v>
      </c>
      <c r="FF32" s="403">
        <f t="shared" si="112"/>
        <v>0</v>
      </c>
      <c r="FG32" s="403">
        <f t="shared" si="112"/>
        <v>0</v>
      </c>
      <c r="FH32" s="403">
        <f t="shared" si="112"/>
        <v>0</v>
      </c>
      <c r="FI32" s="403">
        <f t="shared" si="112"/>
        <v>0</v>
      </c>
      <c r="FJ32" s="403">
        <f t="shared" si="112"/>
        <v>0</v>
      </c>
      <c r="FK32" s="403">
        <f t="shared" si="113"/>
        <v>0</v>
      </c>
      <c r="FL32" s="403">
        <f t="shared" si="113"/>
        <v>0</v>
      </c>
      <c r="FM32" s="403">
        <f t="shared" si="113"/>
        <v>0</v>
      </c>
      <c r="FN32" s="403">
        <f t="shared" si="113"/>
        <v>0</v>
      </c>
      <c r="FO32" s="403">
        <f t="shared" si="113"/>
        <v>0</v>
      </c>
      <c r="FP32" s="403">
        <f t="shared" si="113"/>
        <v>0</v>
      </c>
      <c r="FQ32" s="403">
        <f t="shared" si="113"/>
        <v>0</v>
      </c>
      <c r="FR32" s="403">
        <f t="shared" si="113"/>
        <v>0</v>
      </c>
      <c r="FS32" s="403">
        <f t="shared" si="113"/>
        <v>0</v>
      </c>
      <c r="FT32" s="403">
        <f t="shared" si="113"/>
        <v>0</v>
      </c>
      <c r="FU32" s="403">
        <f t="shared" si="114"/>
        <v>0</v>
      </c>
      <c r="FV32" s="403">
        <f t="shared" si="114"/>
        <v>0</v>
      </c>
      <c r="FW32" s="403">
        <f t="shared" si="114"/>
        <v>0</v>
      </c>
      <c r="FX32" s="403">
        <f t="shared" si="114"/>
        <v>0</v>
      </c>
      <c r="FY32" s="403">
        <f t="shared" si="114"/>
        <v>0</v>
      </c>
      <c r="FZ32" s="403">
        <f t="shared" si="114"/>
        <v>0</v>
      </c>
      <c r="GA32" s="403">
        <f t="shared" si="114"/>
        <v>0</v>
      </c>
      <c r="GB32" s="403">
        <f t="shared" si="114"/>
        <v>0</v>
      </c>
      <c r="GC32" s="403">
        <f t="shared" si="114"/>
        <v>0</v>
      </c>
      <c r="GD32" s="403">
        <f t="shared" si="114"/>
        <v>0</v>
      </c>
      <c r="GE32" s="403">
        <f t="shared" si="114"/>
        <v>0</v>
      </c>
      <c r="GF32" s="403">
        <f t="shared" si="114"/>
        <v>0</v>
      </c>
      <c r="GG32" s="403">
        <f t="shared" si="114"/>
        <v>0</v>
      </c>
      <c r="GH32" s="403">
        <f t="shared" si="114"/>
        <v>0</v>
      </c>
      <c r="GI32" s="403">
        <f t="shared" si="115"/>
        <v>0</v>
      </c>
      <c r="GJ32" s="403">
        <f t="shared" si="115"/>
        <v>0</v>
      </c>
      <c r="GK32" s="403">
        <f t="shared" si="115"/>
        <v>0</v>
      </c>
      <c r="GL32" s="403">
        <f t="shared" si="115"/>
        <v>0</v>
      </c>
      <c r="GM32" s="403">
        <f t="shared" si="115"/>
        <v>0</v>
      </c>
      <c r="GN32" s="403">
        <f t="shared" si="115"/>
        <v>0</v>
      </c>
      <c r="GO32" s="403">
        <f t="shared" si="115"/>
        <v>0</v>
      </c>
      <c r="GP32" s="403">
        <f t="shared" si="115"/>
        <v>0</v>
      </c>
      <c r="GQ32" s="403">
        <f t="shared" si="115"/>
        <v>0</v>
      </c>
      <c r="GR32" s="403">
        <f t="shared" si="116"/>
        <v>0</v>
      </c>
      <c r="GS32" s="403">
        <f t="shared" si="116"/>
        <v>0</v>
      </c>
      <c r="GT32" s="403">
        <f t="shared" si="116"/>
        <v>0</v>
      </c>
      <c r="GU32" s="403">
        <f t="shared" si="116"/>
        <v>0</v>
      </c>
      <c r="GV32" s="403">
        <f t="shared" si="116"/>
        <v>0</v>
      </c>
      <c r="GW32" s="403">
        <f t="shared" si="116"/>
        <v>0</v>
      </c>
      <c r="GX32" s="403">
        <f t="shared" si="116"/>
        <v>0</v>
      </c>
      <c r="GY32" s="403">
        <f t="shared" si="116"/>
        <v>0</v>
      </c>
      <c r="GZ32" s="403">
        <f t="shared" si="116"/>
        <v>0</v>
      </c>
      <c r="HA32" s="403">
        <f t="shared" si="116"/>
        <v>0</v>
      </c>
      <c r="HB32" s="403">
        <f t="shared" si="116"/>
        <v>0</v>
      </c>
      <c r="HC32" s="309"/>
      <c r="HD32" s="309"/>
      <c r="HE32" s="309"/>
      <c r="HF32" s="309"/>
      <c r="HG32" s="221" t="str">
        <f t="shared" si="40"/>
        <v/>
      </c>
      <c r="HH32" s="221" t="str">
        <f t="shared" si="41"/>
        <v/>
      </c>
      <c r="HI32" s="309"/>
      <c r="HJ32" s="309"/>
      <c r="HK32" s="309"/>
      <c r="HL32" s="309"/>
      <c r="HM32" s="309"/>
      <c r="HN32" s="309"/>
      <c r="HO32" s="309"/>
      <c r="HP32" s="309"/>
      <c r="HQ32" s="309"/>
      <c r="HR32" s="309"/>
      <c r="HS32" s="309"/>
      <c r="HT32" s="309"/>
      <c r="HU32" s="309"/>
      <c r="HV32" s="309"/>
      <c r="HW32" s="309"/>
      <c r="HX32" s="309"/>
      <c r="HY32" s="309"/>
      <c r="HZ32" s="309"/>
      <c r="IA32" s="309"/>
      <c r="IB32" s="309"/>
      <c r="IC32" s="309"/>
      <c r="ID32" s="309"/>
      <c r="IE32" s="309"/>
      <c r="IF32" s="309"/>
      <c r="IG32" s="309"/>
      <c r="IH32" s="309"/>
      <c r="II32" s="309"/>
      <c r="IJ32" s="309"/>
    </row>
    <row r="33" spans="1:244" s="299" customFormat="1" ht="12" customHeight="1">
      <c r="A33" s="216"/>
      <c r="B33" s="217"/>
      <c r="C33" s="218"/>
      <c r="D33" s="219"/>
      <c r="E33" s="220" t="str">
        <f t="shared" si="6"/>
        <v/>
      </c>
      <c r="F33" s="221" t="str">
        <f t="shared" si="7"/>
        <v/>
      </c>
      <c r="G33" s="219"/>
      <c r="H33" s="220" t="str">
        <f t="shared" si="8"/>
        <v/>
      </c>
      <c r="I33" s="221" t="str">
        <f t="shared" si="9"/>
        <v/>
      </c>
      <c r="J33" s="222"/>
      <c r="K33" s="252">
        <f t="shared" si="10"/>
        <v>0</v>
      </c>
      <c r="L33" s="238">
        <f t="shared" si="11"/>
        <v>0</v>
      </c>
      <c r="M33" s="238">
        <f t="shared" si="12"/>
        <v>0</v>
      </c>
      <c r="N33" s="316">
        <f t="shared" si="13"/>
        <v>0</v>
      </c>
      <c r="O33" s="316">
        <f t="shared" si="14"/>
        <v>0</v>
      </c>
      <c r="P33" s="316">
        <f t="shared" si="15"/>
        <v>0</v>
      </c>
      <c r="Q33" s="316">
        <f t="shared" si="16"/>
        <v>0</v>
      </c>
      <c r="R33" s="371">
        <f t="shared" si="17"/>
        <v>0</v>
      </c>
      <c r="S33" s="316">
        <f t="shared" si="18"/>
        <v>0</v>
      </c>
      <c r="T33" s="316">
        <f t="shared" si="19"/>
        <v>0</v>
      </c>
      <c r="U33" s="316">
        <f t="shared" si="20"/>
        <v>0</v>
      </c>
      <c r="V33" s="317">
        <f t="shared" si="42"/>
        <v>0</v>
      </c>
      <c r="W33" s="318">
        <f t="shared" si="43"/>
        <v>0</v>
      </c>
      <c r="X33" s="318">
        <f t="shared" si="44"/>
        <v>0</v>
      </c>
      <c r="Y33" s="318">
        <f t="shared" si="45"/>
        <v>0</v>
      </c>
      <c r="Z33" s="318">
        <f t="shared" si="46"/>
        <v>0</v>
      </c>
      <c r="AA33" s="318">
        <f>IF(dkontonr&gt;1499,IF(dkontonr&lt;1560,$N33,0))+IF(kkontonr&gt;1499,IF(kkontonr&lt;1560,$O33,0))+IF(dkontonr&gt;(Kontoplan!AF$3-1),IF(dkontonr&lt;(Kontoplan!AF$3+1000),$N33,0))+IF(kkontonr&gt;(Kontoplan!AF$3-1),IF(kkontonr&lt;(Kontoplan!AF$3+1000),$O33,0),0)</f>
        <v>0</v>
      </c>
      <c r="AB33" s="318">
        <f t="shared" si="47"/>
        <v>0</v>
      </c>
      <c r="AC33" s="318">
        <f t="shared" si="48"/>
        <v>0</v>
      </c>
      <c r="AD33" s="318">
        <f t="shared" si="49"/>
        <v>0</v>
      </c>
      <c r="AE33" s="318">
        <f t="shared" si="50"/>
        <v>0</v>
      </c>
      <c r="AF33" s="318">
        <f t="shared" si="51"/>
        <v>0</v>
      </c>
      <c r="AG33" s="318">
        <f>IF(dkontonr&gt;2399,IF(dkontonr&lt;2500,$N33,0))+IF(kkontonr&gt;2399,IF(kkontonr&lt;2500,$O33,0))+IF(dkontonr&gt;(Kontoplan!$AF$4-1),IF(dkontonr&lt;(Kontoplan!$AF$4+1000),$N33,0))+IF(kkontonr&gt;(Kontoplan!$AF$4-1),IF(kkontonr&lt;(Kontoplan!$AF$4+1000),$O33,0))</f>
        <v>0</v>
      </c>
      <c r="AH33" s="318">
        <f t="shared" si="52"/>
        <v>0</v>
      </c>
      <c r="AI33" s="318">
        <f t="shared" si="53"/>
        <v>0</v>
      </c>
      <c r="AJ33" s="318">
        <f t="shared" si="21"/>
        <v>0</v>
      </c>
      <c r="AK33" s="318">
        <f t="shared" si="54"/>
        <v>0</v>
      </c>
      <c r="AL33" s="318">
        <f t="shared" si="55"/>
        <v>0</v>
      </c>
      <c r="AM33" s="317">
        <f t="shared" si="56"/>
        <v>0</v>
      </c>
      <c r="AN33" s="318">
        <f t="shared" si="57"/>
        <v>0</v>
      </c>
      <c r="AO33" s="319">
        <f t="shared" si="58"/>
        <v>0</v>
      </c>
      <c r="AP33" s="318">
        <f t="shared" si="59"/>
        <v>0</v>
      </c>
      <c r="AQ33" s="318">
        <f t="shared" si="60"/>
        <v>0</v>
      </c>
      <c r="AR33" s="318">
        <f t="shared" si="61"/>
        <v>0</v>
      </c>
      <c r="AS33" s="318">
        <f t="shared" si="62"/>
        <v>0</v>
      </c>
      <c r="AT33" s="318">
        <f t="shared" si="63"/>
        <v>0</v>
      </c>
      <c r="AU33" s="318">
        <f t="shared" si="64"/>
        <v>0</v>
      </c>
      <c r="AV33" s="318">
        <f t="shared" si="65"/>
        <v>0</v>
      </c>
      <c r="AW33" s="318">
        <f t="shared" si="66"/>
        <v>0</v>
      </c>
      <c r="AX33" s="318">
        <f t="shared" si="67"/>
        <v>0</v>
      </c>
      <c r="AY33" s="318">
        <f t="shared" si="68"/>
        <v>0</v>
      </c>
      <c r="AZ33" s="318">
        <f t="shared" si="69"/>
        <v>0</v>
      </c>
      <c r="BA33" s="318">
        <f t="shared" si="70"/>
        <v>0</v>
      </c>
      <c r="BB33" s="319">
        <f t="shared" si="71"/>
        <v>0</v>
      </c>
      <c r="BC33" s="319">
        <f t="shared" si="72"/>
        <v>0</v>
      </c>
      <c r="BD33" s="317">
        <f t="shared" si="73"/>
        <v>0</v>
      </c>
      <c r="BE33" s="318">
        <f t="shared" si="74"/>
        <v>0</v>
      </c>
      <c r="BF33" s="318">
        <f t="shared" si="75"/>
        <v>0</v>
      </c>
      <c r="BG33" s="318">
        <f t="shared" si="76"/>
        <v>0</v>
      </c>
      <c r="BH33" s="317">
        <f t="shared" si="104"/>
        <v>0</v>
      </c>
      <c r="BI33" s="319">
        <f t="shared" si="104"/>
        <v>0</v>
      </c>
      <c r="BJ33" s="319">
        <f t="shared" si="104"/>
        <v>0</v>
      </c>
      <c r="BK33" s="319">
        <f t="shared" si="104"/>
        <v>0</v>
      </c>
      <c r="BL33" s="319">
        <f t="shared" si="104"/>
        <v>0</v>
      </c>
      <c r="BM33" s="319">
        <f t="shared" si="104"/>
        <v>0</v>
      </c>
      <c r="BN33" s="319">
        <f t="shared" si="104"/>
        <v>0</v>
      </c>
      <c r="BO33" s="319">
        <f t="shared" si="104"/>
        <v>0</v>
      </c>
      <c r="BP33" s="319">
        <f t="shared" si="104"/>
        <v>0</v>
      </c>
      <c r="BQ33" s="319">
        <f t="shared" si="104"/>
        <v>0</v>
      </c>
      <c r="BR33" s="319">
        <f t="shared" si="104"/>
        <v>0</v>
      </c>
      <c r="BS33" s="319">
        <f t="shared" si="104"/>
        <v>0</v>
      </c>
      <c r="BT33" s="319">
        <f t="shared" si="104"/>
        <v>0</v>
      </c>
      <c r="BU33" s="319">
        <f t="shared" si="104"/>
        <v>0</v>
      </c>
      <c r="BV33" s="319">
        <f t="shared" si="104"/>
        <v>0</v>
      </c>
      <c r="BW33" s="319">
        <f t="shared" si="103"/>
        <v>0</v>
      </c>
      <c r="BX33" s="319">
        <f t="shared" si="78"/>
        <v>0</v>
      </c>
      <c r="BY33" s="319">
        <f t="shared" si="78"/>
        <v>0</v>
      </c>
      <c r="BZ33" s="319">
        <f t="shared" si="78"/>
        <v>0</v>
      </c>
      <c r="CA33" s="319">
        <f t="shared" si="78"/>
        <v>0</v>
      </c>
      <c r="CB33" s="317">
        <f t="shared" si="79"/>
        <v>0</v>
      </c>
      <c r="CC33" s="319">
        <f t="shared" si="80"/>
        <v>0</v>
      </c>
      <c r="CD33" s="319">
        <f t="shared" si="81"/>
        <v>0</v>
      </c>
      <c r="CE33" s="319">
        <f t="shared" si="82"/>
        <v>0</v>
      </c>
      <c r="CF33" s="333">
        <f t="shared" si="85"/>
        <v>0</v>
      </c>
      <c r="CG33" s="309">
        <f t="shared" si="86"/>
        <v>0</v>
      </c>
      <c r="CH33" s="309">
        <f t="shared" si="87"/>
        <v>0</v>
      </c>
      <c r="CI33" s="309">
        <f t="shared" si="88"/>
        <v>0</v>
      </c>
      <c r="CJ33" s="309">
        <f t="shared" si="89"/>
        <v>0</v>
      </c>
      <c r="CK33" s="379">
        <f t="shared" si="90"/>
        <v>0</v>
      </c>
      <c r="CL33" s="403">
        <f t="shared" si="106"/>
        <v>0</v>
      </c>
      <c r="CM33" s="403">
        <f t="shared" si="106"/>
        <v>0</v>
      </c>
      <c r="CN33" s="403">
        <f t="shared" si="106"/>
        <v>0</v>
      </c>
      <c r="CO33" s="403">
        <f t="shared" si="106"/>
        <v>0</v>
      </c>
      <c r="CP33" s="403">
        <f t="shared" si="106"/>
        <v>0</v>
      </c>
      <c r="CQ33" s="403">
        <f t="shared" si="106"/>
        <v>0</v>
      </c>
      <c r="CR33" s="403">
        <f t="shared" si="106"/>
        <v>0</v>
      </c>
      <c r="CS33" s="403">
        <f t="shared" si="106"/>
        <v>0</v>
      </c>
      <c r="CT33" s="403">
        <f t="shared" si="106"/>
        <v>0</v>
      </c>
      <c r="CU33" s="403">
        <f t="shared" si="106"/>
        <v>0</v>
      </c>
      <c r="CV33" s="403">
        <f t="shared" si="106"/>
        <v>0</v>
      </c>
      <c r="CW33" s="403">
        <f t="shared" si="106"/>
        <v>0</v>
      </c>
      <c r="CX33" s="403">
        <f t="shared" si="107"/>
        <v>0</v>
      </c>
      <c r="CY33" s="403">
        <f t="shared" si="107"/>
        <v>0</v>
      </c>
      <c r="CZ33" s="403">
        <f t="shared" si="107"/>
        <v>0</v>
      </c>
      <c r="DA33" s="403">
        <f t="shared" si="107"/>
        <v>0</v>
      </c>
      <c r="DB33" s="403">
        <f t="shared" si="107"/>
        <v>0</v>
      </c>
      <c r="DC33" s="403">
        <f t="shared" si="107"/>
        <v>0</v>
      </c>
      <c r="DD33" s="403">
        <f t="shared" si="107"/>
        <v>0</v>
      </c>
      <c r="DE33" s="403">
        <f t="shared" si="107"/>
        <v>0</v>
      </c>
      <c r="DF33" s="403">
        <f t="shared" si="107"/>
        <v>0</v>
      </c>
      <c r="DG33" s="403">
        <f t="shared" si="107"/>
        <v>0</v>
      </c>
      <c r="DH33" s="403">
        <f t="shared" si="107"/>
        <v>0</v>
      </c>
      <c r="DI33" s="403">
        <f t="shared" si="107"/>
        <v>0</v>
      </c>
      <c r="DJ33" s="403">
        <f t="shared" si="107"/>
        <v>0</v>
      </c>
      <c r="DK33" s="403">
        <f t="shared" si="107"/>
        <v>0</v>
      </c>
      <c r="DL33" s="403">
        <f t="shared" si="107"/>
        <v>0</v>
      </c>
      <c r="DM33" s="403">
        <f t="shared" si="108"/>
        <v>0</v>
      </c>
      <c r="DN33" s="403">
        <f t="shared" si="108"/>
        <v>0</v>
      </c>
      <c r="DO33" s="403">
        <f t="shared" si="108"/>
        <v>0</v>
      </c>
      <c r="DP33" s="403">
        <f t="shared" si="108"/>
        <v>0</v>
      </c>
      <c r="DQ33" s="403">
        <f t="shared" si="108"/>
        <v>0</v>
      </c>
      <c r="DR33" s="403">
        <f t="shared" si="108"/>
        <v>0</v>
      </c>
      <c r="DS33" s="403">
        <f t="shared" si="108"/>
        <v>0</v>
      </c>
      <c r="DT33" s="403">
        <f t="shared" si="108"/>
        <v>0</v>
      </c>
      <c r="DU33" s="403">
        <f t="shared" si="108"/>
        <v>0</v>
      </c>
      <c r="DV33" s="403">
        <f t="shared" si="83"/>
        <v>0</v>
      </c>
      <c r="DW33" s="403">
        <f t="shared" si="84"/>
        <v>0</v>
      </c>
      <c r="DX33" s="403">
        <f t="shared" si="109"/>
        <v>0</v>
      </c>
      <c r="DY33" s="403">
        <f t="shared" si="109"/>
        <v>0</v>
      </c>
      <c r="DZ33" s="403">
        <f t="shared" si="109"/>
        <v>0</v>
      </c>
      <c r="EA33" s="403">
        <f t="shared" si="109"/>
        <v>0</v>
      </c>
      <c r="EB33" s="403">
        <f t="shared" si="109"/>
        <v>0</v>
      </c>
      <c r="EC33" s="403">
        <f t="shared" si="109"/>
        <v>0</v>
      </c>
      <c r="ED33" s="403">
        <f t="shared" si="109"/>
        <v>0</v>
      </c>
      <c r="EE33" s="403">
        <f t="shared" si="109"/>
        <v>0</v>
      </c>
      <c r="EF33" s="403">
        <f t="shared" si="109"/>
        <v>0</v>
      </c>
      <c r="EG33" s="403">
        <f t="shared" si="110"/>
        <v>0</v>
      </c>
      <c r="EH33" s="403">
        <f t="shared" si="110"/>
        <v>0</v>
      </c>
      <c r="EI33" s="403">
        <f t="shared" si="110"/>
        <v>0</v>
      </c>
      <c r="EJ33" s="403">
        <f t="shared" si="110"/>
        <v>0</v>
      </c>
      <c r="EK33" s="403">
        <f t="shared" si="110"/>
        <v>0</v>
      </c>
      <c r="EL33" s="403">
        <f t="shared" si="110"/>
        <v>0</v>
      </c>
      <c r="EM33" s="403">
        <f t="shared" si="110"/>
        <v>0</v>
      </c>
      <c r="EN33" s="403">
        <f t="shared" si="110"/>
        <v>0</v>
      </c>
      <c r="EO33" s="403">
        <f t="shared" si="110"/>
        <v>0</v>
      </c>
      <c r="EP33" s="403">
        <f t="shared" si="111"/>
        <v>0</v>
      </c>
      <c r="EQ33" s="403">
        <f t="shared" si="111"/>
        <v>0</v>
      </c>
      <c r="ER33" s="403">
        <f t="shared" si="111"/>
        <v>0</v>
      </c>
      <c r="ES33" s="403">
        <f t="shared" si="111"/>
        <v>0</v>
      </c>
      <c r="ET33" s="403">
        <f t="shared" si="111"/>
        <v>0</v>
      </c>
      <c r="EU33" s="403">
        <f t="shared" si="111"/>
        <v>0</v>
      </c>
      <c r="EV33" s="403">
        <f t="shared" si="111"/>
        <v>0</v>
      </c>
      <c r="EW33" s="403">
        <f t="shared" si="111"/>
        <v>0</v>
      </c>
      <c r="EX33" s="403">
        <f t="shared" si="111"/>
        <v>0</v>
      </c>
      <c r="EY33" s="403">
        <f t="shared" si="111"/>
        <v>0</v>
      </c>
      <c r="EZ33" s="403">
        <f t="shared" si="111"/>
        <v>0</v>
      </c>
      <c r="FA33" s="403">
        <f t="shared" si="112"/>
        <v>0</v>
      </c>
      <c r="FB33" s="403">
        <f t="shared" si="112"/>
        <v>0</v>
      </c>
      <c r="FC33" s="403">
        <f t="shared" si="112"/>
        <v>0</v>
      </c>
      <c r="FD33" s="403">
        <f t="shared" si="112"/>
        <v>0</v>
      </c>
      <c r="FE33" s="403">
        <f t="shared" si="112"/>
        <v>0</v>
      </c>
      <c r="FF33" s="403">
        <f t="shared" si="112"/>
        <v>0</v>
      </c>
      <c r="FG33" s="403">
        <f t="shared" si="112"/>
        <v>0</v>
      </c>
      <c r="FH33" s="403">
        <f t="shared" si="112"/>
        <v>0</v>
      </c>
      <c r="FI33" s="403">
        <f t="shared" si="112"/>
        <v>0</v>
      </c>
      <c r="FJ33" s="403">
        <f t="shared" si="112"/>
        <v>0</v>
      </c>
      <c r="FK33" s="403">
        <f t="shared" si="113"/>
        <v>0</v>
      </c>
      <c r="FL33" s="403">
        <f t="shared" si="113"/>
        <v>0</v>
      </c>
      <c r="FM33" s="403">
        <f t="shared" si="113"/>
        <v>0</v>
      </c>
      <c r="FN33" s="403">
        <f t="shared" si="113"/>
        <v>0</v>
      </c>
      <c r="FO33" s="403">
        <f t="shared" si="113"/>
        <v>0</v>
      </c>
      <c r="FP33" s="403">
        <f t="shared" si="113"/>
        <v>0</v>
      </c>
      <c r="FQ33" s="403">
        <f t="shared" si="113"/>
        <v>0</v>
      </c>
      <c r="FR33" s="403">
        <f t="shared" si="113"/>
        <v>0</v>
      </c>
      <c r="FS33" s="403">
        <f t="shared" si="113"/>
        <v>0</v>
      </c>
      <c r="FT33" s="403">
        <f t="shared" si="113"/>
        <v>0</v>
      </c>
      <c r="FU33" s="403">
        <f t="shared" si="114"/>
        <v>0</v>
      </c>
      <c r="FV33" s="403">
        <f t="shared" si="114"/>
        <v>0</v>
      </c>
      <c r="FW33" s="403">
        <f t="shared" si="114"/>
        <v>0</v>
      </c>
      <c r="FX33" s="403">
        <f t="shared" si="114"/>
        <v>0</v>
      </c>
      <c r="FY33" s="403">
        <f t="shared" si="114"/>
        <v>0</v>
      </c>
      <c r="FZ33" s="403">
        <f t="shared" si="114"/>
        <v>0</v>
      </c>
      <c r="GA33" s="403">
        <f t="shared" si="114"/>
        <v>0</v>
      </c>
      <c r="GB33" s="403">
        <f t="shared" si="114"/>
        <v>0</v>
      </c>
      <c r="GC33" s="403">
        <f t="shared" si="114"/>
        <v>0</v>
      </c>
      <c r="GD33" s="403">
        <f t="shared" si="114"/>
        <v>0</v>
      </c>
      <c r="GE33" s="403">
        <f t="shared" si="114"/>
        <v>0</v>
      </c>
      <c r="GF33" s="403">
        <f t="shared" si="114"/>
        <v>0</v>
      </c>
      <c r="GG33" s="403">
        <f t="shared" si="114"/>
        <v>0</v>
      </c>
      <c r="GH33" s="403">
        <f t="shared" si="114"/>
        <v>0</v>
      </c>
      <c r="GI33" s="403">
        <f t="shared" si="115"/>
        <v>0</v>
      </c>
      <c r="GJ33" s="403">
        <f t="shared" si="115"/>
        <v>0</v>
      </c>
      <c r="GK33" s="403">
        <f t="shared" si="115"/>
        <v>0</v>
      </c>
      <c r="GL33" s="403">
        <f t="shared" si="115"/>
        <v>0</v>
      </c>
      <c r="GM33" s="403">
        <f t="shared" si="115"/>
        <v>0</v>
      </c>
      <c r="GN33" s="403">
        <f t="shared" si="115"/>
        <v>0</v>
      </c>
      <c r="GO33" s="403">
        <f t="shared" si="115"/>
        <v>0</v>
      </c>
      <c r="GP33" s="403">
        <f t="shared" si="115"/>
        <v>0</v>
      </c>
      <c r="GQ33" s="403">
        <f t="shared" si="115"/>
        <v>0</v>
      </c>
      <c r="GR33" s="403">
        <f t="shared" si="116"/>
        <v>0</v>
      </c>
      <c r="GS33" s="403">
        <f t="shared" si="116"/>
        <v>0</v>
      </c>
      <c r="GT33" s="403">
        <f t="shared" si="116"/>
        <v>0</v>
      </c>
      <c r="GU33" s="403">
        <f t="shared" si="116"/>
        <v>0</v>
      </c>
      <c r="GV33" s="403">
        <f t="shared" si="116"/>
        <v>0</v>
      </c>
      <c r="GW33" s="403">
        <f t="shared" si="116"/>
        <v>0</v>
      </c>
      <c r="GX33" s="403">
        <f t="shared" si="116"/>
        <v>0</v>
      </c>
      <c r="GY33" s="403">
        <f t="shared" si="116"/>
        <v>0</v>
      </c>
      <c r="GZ33" s="403">
        <f t="shared" si="116"/>
        <v>0</v>
      </c>
      <c r="HA33" s="403">
        <f t="shared" si="116"/>
        <v>0</v>
      </c>
      <c r="HB33" s="403">
        <f t="shared" si="116"/>
        <v>0</v>
      </c>
      <c r="HC33" s="309"/>
      <c r="HD33" s="309"/>
      <c r="HE33" s="309"/>
      <c r="HF33" s="309"/>
      <c r="HG33" s="221" t="str">
        <f t="shared" si="40"/>
        <v/>
      </c>
      <c r="HH33" s="221" t="str">
        <f t="shared" si="41"/>
        <v/>
      </c>
      <c r="HI33" s="309"/>
      <c r="HJ33" s="309"/>
      <c r="HK33" s="309"/>
      <c r="HL33" s="309"/>
      <c r="HM33" s="309"/>
      <c r="HN33" s="309"/>
      <c r="HO33" s="309"/>
      <c r="HP33" s="309"/>
      <c r="HQ33" s="309"/>
      <c r="HR33" s="309"/>
      <c r="HS33" s="309"/>
      <c r="HT33" s="309"/>
      <c r="HU33" s="309"/>
      <c r="HV33" s="309"/>
      <c r="HW33" s="309"/>
      <c r="HX33" s="309"/>
      <c r="HY33" s="309"/>
      <c r="HZ33" s="309"/>
      <c r="IA33" s="309"/>
      <c r="IB33" s="309"/>
      <c r="IC33" s="309"/>
      <c r="ID33" s="309"/>
      <c r="IE33" s="309"/>
      <c r="IF33" s="309"/>
      <c r="IG33" s="309"/>
      <c r="IH33" s="309"/>
      <c r="II33" s="309"/>
      <c r="IJ33" s="309"/>
    </row>
    <row r="34" spans="1:244" s="299" customFormat="1" ht="12" customHeight="1">
      <c r="A34" s="216"/>
      <c r="B34" s="217"/>
      <c r="C34" s="218"/>
      <c r="D34" s="219"/>
      <c r="E34" s="220" t="str">
        <f t="shared" si="6"/>
        <v/>
      </c>
      <c r="F34" s="221" t="str">
        <f t="shared" si="7"/>
        <v/>
      </c>
      <c r="G34" s="219"/>
      <c r="H34" s="220" t="str">
        <f t="shared" si="8"/>
        <v/>
      </c>
      <c r="I34" s="221" t="str">
        <f t="shared" si="9"/>
        <v/>
      </c>
      <c r="J34" s="222"/>
      <c r="K34" s="252">
        <f t="shared" si="10"/>
        <v>0</v>
      </c>
      <c r="L34" s="238">
        <f t="shared" si="11"/>
        <v>0</v>
      </c>
      <c r="M34" s="238">
        <f t="shared" si="12"/>
        <v>0</v>
      </c>
      <c r="N34" s="316">
        <f t="shared" si="13"/>
        <v>0</v>
      </c>
      <c r="O34" s="316">
        <f t="shared" si="14"/>
        <v>0</v>
      </c>
      <c r="P34" s="316">
        <f t="shared" si="15"/>
        <v>0</v>
      </c>
      <c r="Q34" s="316">
        <f t="shared" si="16"/>
        <v>0</v>
      </c>
      <c r="R34" s="371">
        <f t="shared" si="17"/>
        <v>0</v>
      </c>
      <c r="S34" s="316">
        <f t="shared" si="18"/>
        <v>0</v>
      </c>
      <c r="T34" s="316">
        <f t="shared" si="19"/>
        <v>0</v>
      </c>
      <c r="U34" s="316">
        <f t="shared" si="20"/>
        <v>0</v>
      </c>
      <c r="V34" s="317">
        <f t="shared" si="42"/>
        <v>0</v>
      </c>
      <c r="W34" s="318">
        <f t="shared" si="43"/>
        <v>0</v>
      </c>
      <c r="X34" s="318">
        <f t="shared" si="44"/>
        <v>0</v>
      </c>
      <c r="Y34" s="318">
        <f t="shared" si="45"/>
        <v>0</v>
      </c>
      <c r="Z34" s="318">
        <f t="shared" si="46"/>
        <v>0</v>
      </c>
      <c r="AA34" s="318">
        <f>IF(dkontonr&gt;1499,IF(dkontonr&lt;1560,$N34,0))+IF(kkontonr&gt;1499,IF(kkontonr&lt;1560,$O34,0))+IF(dkontonr&gt;(Kontoplan!AF$3-1),IF(dkontonr&lt;(Kontoplan!AF$3+1000),$N34,0))+IF(kkontonr&gt;(Kontoplan!AF$3-1),IF(kkontonr&lt;(Kontoplan!AF$3+1000),$O34,0),0)</f>
        <v>0</v>
      </c>
      <c r="AB34" s="318">
        <f t="shared" si="47"/>
        <v>0</v>
      </c>
      <c r="AC34" s="318">
        <f t="shared" si="48"/>
        <v>0</v>
      </c>
      <c r="AD34" s="318">
        <f t="shared" si="49"/>
        <v>0</v>
      </c>
      <c r="AE34" s="318">
        <f t="shared" si="50"/>
        <v>0</v>
      </c>
      <c r="AF34" s="318">
        <f t="shared" si="51"/>
        <v>0</v>
      </c>
      <c r="AG34" s="318">
        <f>IF(dkontonr&gt;2399,IF(dkontonr&lt;2500,$N34,0))+IF(kkontonr&gt;2399,IF(kkontonr&lt;2500,$O34,0))+IF(dkontonr&gt;(Kontoplan!$AF$4-1),IF(dkontonr&lt;(Kontoplan!$AF$4+1000),$N34,0))+IF(kkontonr&gt;(Kontoplan!$AF$4-1),IF(kkontonr&lt;(Kontoplan!$AF$4+1000),$O34,0))</f>
        <v>0</v>
      </c>
      <c r="AH34" s="318">
        <f t="shared" si="52"/>
        <v>0</v>
      </c>
      <c r="AI34" s="318">
        <f t="shared" si="53"/>
        <v>0</v>
      </c>
      <c r="AJ34" s="318">
        <f t="shared" si="21"/>
        <v>0</v>
      </c>
      <c r="AK34" s="318">
        <f t="shared" si="54"/>
        <v>0</v>
      </c>
      <c r="AL34" s="318">
        <f t="shared" si="55"/>
        <v>0</v>
      </c>
      <c r="AM34" s="317">
        <f t="shared" si="56"/>
        <v>0</v>
      </c>
      <c r="AN34" s="318">
        <f t="shared" si="57"/>
        <v>0</v>
      </c>
      <c r="AO34" s="319">
        <f t="shared" si="58"/>
        <v>0</v>
      </c>
      <c r="AP34" s="318">
        <f t="shared" si="59"/>
        <v>0</v>
      </c>
      <c r="AQ34" s="318">
        <f t="shared" si="60"/>
        <v>0</v>
      </c>
      <c r="AR34" s="318">
        <f t="shared" si="61"/>
        <v>0</v>
      </c>
      <c r="AS34" s="318">
        <f t="shared" si="62"/>
        <v>0</v>
      </c>
      <c r="AT34" s="318">
        <f t="shared" si="63"/>
        <v>0</v>
      </c>
      <c r="AU34" s="318">
        <f t="shared" si="64"/>
        <v>0</v>
      </c>
      <c r="AV34" s="318">
        <f t="shared" si="65"/>
        <v>0</v>
      </c>
      <c r="AW34" s="318">
        <f t="shared" si="66"/>
        <v>0</v>
      </c>
      <c r="AX34" s="318">
        <f t="shared" si="67"/>
        <v>0</v>
      </c>
      <c r="AY34" s="318">
        <f t="shared" si="68"/>
        <v>0</v>
      </c>
      <c r="AZ34" s="318">
        <f t="shared" si="69"/>
        <v>0</v>
      </c>
      <c r="BA34" s="318">
        <f t="shared" si="70"/>
        <v>0</v>
      </c>
      <c r="BB34" s="319">
        <f t="shared" si="71"/>
        <v>0</v>
      </c>
      <c r="BC34" s="319">
        <f t="shared" si="72"/>
        <v>0</v>
      </c>
      <c r="BD34" s="317">
        <f t="shared" si="73"/>
        <v>0</v>
      </c>
      <c r="BE34" s="318">
        <f t="shared" si="74"/>
        <v>0</v>
      </c>
      <c r="BF34" s="318">
        <f t="shared" si="75"/>
        <v>0</v>
      </c>
      <c r="BG34" s="318">
        <f t="shared" si="76"/>
        <v>0</v>
      </c>
      <c r="BH34" s="317">
        <f t="shared" si="104"/>
        <v>0</v>
      </c>
      <c r="BI34" s="319">
        <f t="shared" si="104"/>
        <v>0</v>
      </c>
      <c r="BJ34" s="319">
        <f t="shared" si="104"/>
        <v>0</v>
      </c>
      <c r="BK34" s="319">
        <f t="shared" si="104"/>
        <v>0</v>
      </c>
      <c r="BL34" s="319">
        <f t="shared" si="104"/>
        <v>0</v>
      </c>
      <c r="BM34" s="319">
        <f t="shared" si="104"/>
        <v>0</v>
      </c>
      <c r="BN34" s="319">
        <f t="shared" si="104"/>
        <v>0</v>
      </c>
      <c r="BO34" s="319">
        <f t="shared" si="104"/>
        <v>0</v>
      </c>
      <c r="BP34" s="319">
        <f t="shared" si="104"/>
        <v>0</v>
      </c>
      <c r="BQ34" s="319">
        <f t="shared" si="104"/>
        <v>0</v>
      </c>
      <c r="BR34" s="319">
        <f t="shared" si="104"/>
        <v>0</v>
      </c>
      <c r="BS34" s="319">
        <f t="shared" si="104"/>
        <v>0</v>
      </c>
      <c r="BT34" s="319">
        <f t="shared" si="104"/>
        <v>0</v>
      </c>
      <c r="BU34" s="319">
        <f t="shared" si="104"/>
        <v>0</v>
      </c>
      <c r="BV34" s="319">
        <f t="shared" si="104"/>
        <v>0</v>
      </c>
      <c r="BW34" s="319">
        <f t="shared" si="103"/>
        <v>0</v>
      </c>
      <c r="BX34" s="319">
        <f t="shared" si="78"/>
        <v>0</v>
      </c>
      <c r="BY34" s="319">
        <f t="shared" si="78"/>
        <v>0</v>
      </c>
      <c r="BZ34" s="319">
        <f t="shared" si="78"/>
        <v>0</v>
      </c>
      <c r="CA34" s="319">
        <f t="shared" si="78"/>
        <v>0</v>
      </c>
      <c r="CB34" s="317">
        <f t="shared" si="79"/>
        <v>0</v>
      </c>
      <c r="CC34" s="319">
        <f t="shared" si="80"/>
        <v>0</v>
      </c>
      <c r="CD34" s="319">
        <f t="shared" si="81"/>
        <v>0</v>
      </c>
      <c r="CE34" s="319">
        <f t="shared" si="82"/>
        <v>0</v>
      </c>
      <c r="CF34" s="333">
        <f t="shared" si="85"/>
        <v>0</v>
      </c>
      <c r="CG34" s="309">
        <f t="shared" si="86"/>
        <v>0</v>
      </c>
      <c r="CH34" s="309">
        <f t="shared" si="87"/>
        <v>0</v>
      </c>
      <c r="CI34" s="309">
        <f t="shared" si="88"/>
        <v>0</v>
      </c>
      <c r="CJ34" s="309">
        <f t="shared" si="89"/>
        <v>0</v>
      </c>
      <c r="CK34" s="379">
        <f t="shared" si="90"/>
        <v>0</v>
      </c>
      <c r="CL34" s="403">
        <f t="shared" si="106"/>
        <v>0</v>
      </c>
      <c r="CM34" s="403">
        <f t="shared" si="106"/>
        <v>0</v>
      </c>
      <c r="CN34" s="403">
        <f t="shared" si="106"/>
        <v>0</v>
      </c>
      <c r="CO34" s="403">
        <f t="shared" si="106"/>
        <v>0</v>
      </c>
      <c r="CP34" s="403">
        <f t="shared" si="106"/>
        <v>0</v>
      </c>
      <c r="CQ34" s="403">
        <f t="shared" si="106"/>
        <v>0</v>
      </c>
      <c r="CR34" s="403">
        <f t="shared" si="106"/>
        <v>0</v>
      </c>
      <c r="CS34" s="403">
        <f t="shared" si="106"/>
        <v>0</v>
      </c>
      <c r="CT34" s="403">
        <f t="shared" si="106"/>
        <v>0</v>
      </c>
      <c r="CU34" s="403">
        <f t="shared" si="106"/>
        <v>0</v>
      </c>
      <c r="CV34" s="403">
        <f t="shared" si="106"/>
        <v>0</v>
      </c>
      <c r="CW34" s="403">
        <f t="shared" si="106"/>
        <v>0</v>
      </c>
      <c r="CX34" s="403">
        <f t="shared" si="107"/>
        <v>0</v>
      </c>
      <c r="CY34" s="403">
        <f t="shared" si="107"/>
        <v>0</v>
      </c>
      <c r="CZ34" s="403">
        <f t="shared" si="107"/>
        <v>0</v>
      </c>
      <c r="DA34" s="403">
        <f t="shared" si="107"/>
        <v>0</v>
      </c>
      <c r="DB34" s="403">
        <f t="shared" si="107"/>
        <v>0</v>
      </c>
      <c r="DC34" s="403">
        <f t="shared" si="107"/>
        <v>0</v>
      </c>
      <c r="DD34" s="403">
        <f t="shared" si="107"/>
        <v>0</v>
      </c>
      <c r="DE34" s="403">
        <f t="shared" si="107"/>
        <v>0</v>
      </c>
      <c r="DF34" s="403">
        <f t="shared" si="107"/>
        <v>0</v>
      </c>
      <c r="DG34" s="403">
        <f t="shared" si="107"/>
        <v>0</v>
      </c>
      <c r="DH34" s="403">
        <f t="shared" si="107"/>
        <v>0</v>
      </c>
      <c r="DI34" s="403">
        <f t="shared" si="107"/>
        <v>0</v>
      </c>
      <c r="DJ34" s="403">
        <f t="shared" si="107"/>
        <v>0</v>
      </c>
      <c r="DK34" s="403">
        <f t="shared" si="107"/>
        <v>0</v>
      </c>
      <c r="DL34" s="403">
        <f t="shared" si="107"/>
        <v>0</v>
      </c>
      <c r="DM34" s="403">
        <f t="shared" si="108"/>
        <v>0</v>
      </c>
      <c r="DN34" s="403">
        <f t="shared" si="108"/>
        <v>0</v>
      </c>
      <c r="DO34" s="403">
        <f t="shared" si="108"/>
        <v>0</v>
      </c>
      <c r="DP34" s="403">
        <f t="shared" si="108"/>
        <v>0</v>
      </c>
      <c r="DQ34" s="403">
        <f t="shared" si="108"/>
        <v>0</v>
      </c>
      <c r="DR34" s="403">
        <f t="shared" si="108"/>
        <v>0</v>
      </c>
      <c r="DS34" s="403">
        <f t="shared" si="108"/>
        <v>0</v>
      </c>
      <c r="DT34" s="403">
        <f t="shared" si="108"/>
        <v>0</v>
      </c>
      <c r="DU34" s="403">
        <f t="shared" si="108"/>
        <v>0</v>
      </c>
      <c r="DV34" s="403">
        <f t="shared" si="83"/>
        <v>0</v>
      </c>
      <c r="DW34" s="403">
        <f t="shared" si="84"/>
        <v>0</v>
      </c>
      <c r="DX34" s="403">
        <f t="shared" si="109"/>
        <v>0</v>
      </c>
      <c r="DY34" s="403">
        <f t="shared" si="109"/>
        <v>0</v>
      </c>
      <c r="DZ34" s="403">
        <f t="shared" si="109"/>
        <v>0</v>
      </c>
      <c r="EA34" s="403">
        <f t="shared" si="109"/>
        <v>0</v>
      </c>
      <c r="EB34" s="403">
        <f t="shared" si="109"/>
        <v>0</v>
      </c>
      <c r="EC34" s="403">
        <f t="shared" si="109"/>
        <v>0</v>
      </c>
      <c r="ED34" s="403">
        <f t="shared" si="109"/>
        <v>0</v>
      </c>
      <c r="EE34" s="403">
        <f t="shared" si="109"/>
        <v>0</v>
      </c>
      <c r="EF34" s="403">
        <f t="shared" si="109"/>
        <v>0</v>
      </c>
      <c r="EG34" s="403">
        <f t="shared" si="110"/>
        <v>0</v>
      </c>
      <c r="EH34" s="403">
        <f t="shared" si="110"/>
        <v>0</v>
      </c>
      <c r="EI34" s="403">
        <f t="shared" si="110"/>
        <v>0</v>
      </c>
      <c r="EJ34" s="403">
        <f t="shared" si="110"/>
        <v>0</v>
      </c>
      <c r="EK34" s="403">
        <f t="shared" si="110"/>
        <v>0</v>
      </c>
      <c r="EL34" s="403">
        <f t="shared" si="110"/>
        <v>0</v>
      </c>
      <c r="EM34" s="403">
        <f t="shared" si="110"/>
        <v>0</v>
      </c>
      <c r="EN34" s="403">
        <f t="shared" si="110"/>
        <v>0</v>
      </c>
      <c r="EO34" s="403">
        <f t="shared" si="110"/>
        <v>0</v>
      </c>
      <c r="EP34" s="403">
        <f t="shared" si="111"/>
        <v>0</v>
      </c>
      <c r="EQ34" s="403">
        <f t="shared" si="111"/>
        <v>0</v>
      </c>
      <c r="ER34" s="403">
        <f t="shared" si="111"/>
        <v>0</v>
      </c>
      <c r="ES34" s="403">
        <f t="shared" si="111"/>
        <v>0</v>
      </c>
      <c r="ET34" s="403">
        <f t="shared" si="111"/>
        <v>0</v>
      </c>
      <c r="EU34" s="403">
        <f t="shared" si="111"/>
        <v>0</v>
      </c>
      <c r="EV34" s="403">
        <f t="shared" si="111"/>
        <v>0</v>
      </c>
      <c r="EW34" s="403">
        <f t="shared" si="111"/>
        <v>0</v>
      </c>
      <c r="EX34" s="403">
        <f t="shared" si="111"/>
        <v>0</v>
      </c>
      <c r="EY34" s="403">
        <f t="shared" si="111"/>
        <v>0</v>
      </c>
      <c r="EZ34" s="403">
        <f t="shared" si="111"/>
        <v>0</v>
      </c>
      <c r="FA34" s="403">
        <f t="shared" si="112"/>
        <v>0</v>
      </c>
      <c r="FB34" s="403">
        <f t="shared" si="112"/>
        <v>0</v>
      </c>
      <c r="FC34" s="403">
        <f t="shared" si="112"/>
        <v>0</v>
      </c>
      <c r="FD34" s="403">
        <f t="shared" si="112"/>
        <v>0</v>
      </c>
      <c r="FE34" s="403">
        <f t="shared" si="112"/>
        <v>0</v>
      </c>
      <c r="FF34" s="403">
        <f t="shared" si="112"/>
        <v>0</v>
      </c>
      <c r="FG34" s="403">
        <f t="shared" si="112"/>
        <v>0</v>
      </c>
      <c r="FH34" s="403">
        <f t="shared" si="112"/>
        <v>0</v>
      </c>
      <c r="FI34" s="403">
        <f t="shared" si="112"/>
        <v>0</v>
      </c>
      <c r="FJ34" s="403">
        <f t="shared" si="112"/>
        <v>0</v>
      </c>
      <c r="FK34" s="403">
        <f t="shared" si="113"/>
        <v>0</v>
      </c>
      <c r="FL34" s="403">
        <f t="shared" si="113"/>
        <v>0</v>
      </c>
      <c r="FM34" s="403">
        <f t="shared" si="113"/>
        <v>0</v>
      </c>
      <c r="FN34" s="403">
        <f t="shared" si="113"/>
        <v>0</v>
      </c>
      <c r="FO34" s="403">
        <f t="shared" si="113"/>
        <v>0</v>
      </c>
      <c r="FP34" s="403">
        <f t="shared" si="113"/>
        <v>0</v>
      </c>
      <c r="FQ34" s="403">
        <f t="shared" si="113"/>
        <v>0</v>
      </c>
      <c r="FR34" s="403">
        <f t="shared" si="113"/>
        <v>0</v>
      </c>
      <c r="FS34" s="403">
        <f t="shared" si="113"/>
        <v>0</v>
      </c>
      <c r="FT34" s="403">
        <f t="shared" si="113"/>
        <v>0</v>
      </c>
      <c r="FU34" s="403">
        <f t="shared" si="114"/>
        <v>0</v>
      </c>
      <c r="FV34" s="403">
        <f t="shared" si="114"/>
        <v>0</v>
      </c>
      <c r="FW34" s="403">
        <f t="shared" si="114"/>
        <v>0</v>
      </c>
      <c r="FX34" s="403">
        <f t="shared" si="114"/>
        <v>0</v>
      </c>
      <c r="FY34" s="403">
        <f t="shared" si="114"/>
        <v>0</v>
      </c>
      <c r="FZ34" s="403">
        <f t="shared" si="114"/>
        <v>0</v>
      </c>
      <c r="GA34" s="403">
        <f t="shared" si="114"/>
        <v>0</v>
      </c>
      <c r="GB34" s="403">
        <f t="shared" si="114"/>
        <v>0</v>
      </c>
      <c r="GC34" s="403">
        <f t="shared" si="114"/>
        <v>0</v>
      </c>
      <c r="GD34" s="403">
        <f t="shared" si="114"/>
        <v>0</v>
      </c>
      <c r="GE34" s="403">
        <f t="shared" si="114"/>
        <v>0</v>
      </c>
      <c r="GF34" s="403">
        <f t="shared" si="114"/>
        <v>0</v>
      </c>
      <c r="GG34" s="403">
        <f t="shared" si="114"/>
        <v>0</v>
      </c>
      <c r="GH34" s="403">
        <f t="shared" si="114"/>
        <v>0</v>
      </c>
      <c r="GI34" s="403">
        <f t="shared" si="115"/>
        <v>0</v>
      </c>
      <c r="GJ34" s="403">
        <f t="shared" si="115"/>
        <v>0</v>
      </c>
      <c r="GK34" s="403">
        <f t="shared" si="115"/>
        <v>0</v>
      </c>
      <c r="GL34" s="403">
        <f t="shared" si="115"/>
        <v>0</v>
      </c>
      <c r="GM34" s="403">
        <f t="shared" si="115"/>
        <v>0</v>
      </c>
      <c r="GN34" s="403">
        <f t="shared" si="115"/>
        <v>0</v>
      </c>
      <c r="GO34" s="403">
        <f t="shared" si="115"/>
        <v>0</v>
      </c>
      <c r="GP34" s="403">
        <f t="shared" si="115"/>
        <v>0</v>
      </c>
      <c r="GQ34" s="403">
        <f t="shared" si="115"/>
        <v>0</v>
      </c>
      <c r="GR34" s="403">
        <f t="shared" si="116"/>
        <v>0</v>
      </c>
      <c r="GS34" s="403">
        <f t="shared" si="116"/>
        <v>0</v>
      </c>
      <c r="GT34" s="403">
        <f t="shared" si="116"/>
        <v>0</v>
      </c>
      <c r="GU34" s="403">
        <f t="shared" si="116"/>
        <v>0</v>
      </c>
      <c r="GV34" s="403">
        <f t="shared" si="116"/>
        <v>0</v>
      </c>
      <c r="GW34" s="403">
        <f t="shared" si="116"/>
        <v>0</v>
      </c>
      <c r="GX34" s="403">
        <f t="shared" si="116"/>
        <v>0</v>
      </c>
      <c r="GY34" s="403">
        <f t="shared" si="116"/>
        <v>0</v>
      </c>
      <c r="GZ34" s="403">
        <f t="shared" si="116"/>
        <v>0</v>
      </c>
      <c r="HA34" s="403">
        <f t="shared" si="116"/>
        <v>0</v>
      </c>
      <c r="HB34" s="403">
        <f t="shared" si="116"/>
        <v>0</v>
      </c>
      <c r="HC34" s="309"/>
      <c r="HD34" s="309"/>
      <c r="HE34" s="309"/>
      <c r="HF34" s="309"/>
      <c r="HG34" s="221" t="str">
        <f t="shared" si="40"/>
        <v/>
      </c>
      <c r="HH34" s="221" t="str">
        <f t="shared" si="41"/>
        <v/>
      </c>
      <c r="HI34" s="309"/>
      <c r="HJ34" s="309"/>
      <c r="HK34" s="309"/>
      <c r="HL34" s="309"/>
      <c r="HM34" s="309"/>
      <c r="HN34" s="309"/>
      <c r="HO34" s="309"/>
      <c r="HP34" s="309"/>
      <c r="HQ34" s="309"/>
      <c r="HR34" s="309"/>
      <c r="HS34" s="309"/>
      <c r="HT34" s="309"/>
      <c r="HU34" s="309"/>
      <c r="HV34" s="309"/>
      <c r="HW34" s="309"/>
      <c r="HX34" s="309"/>
      <c r="HY34" s="309"/>
      <c r="HZ34" s="309"/>
      <c r="IA34" s="309"/>
      <c r="IB34" s="309"/>
      <c r="IC34" s="309"/>
      <c r="ID34" s="309"/>
      <c r="IE34" s="309"/>
      <c r="IF34" s="309"/>
      <c r="IG34" s="309"/>
      <c r="IH34" s="309"/>
      <c r="II34" s="309"/>
      <c r="IJ34" s="309"/>
    </row>
    <row r="35" spans="1:244" s="299" customFormat="1" ht="12" customHeight="1">
      <c r="A35" s="216"/>
      <c r="B35" s="217"/>
      <c r="C35" s="218"/>
      <c r="D35" s="219"/>
      <c r="E35" s="220" t="str">
        <f t="shared" ref="E35:E95" si="117">IF(dkontonr="","",VLOOKUP(dkontonr,kontoplan,2))</f>
        <v/>
      </c>
      <c r="F35" s="221" t="str">
        <f t="shared" si="7"/>
        <v/>
      </c>
      <c r="G35" s="219"/>
      <c r="H35" s="220" t="str">
        <f t="shared" ref="H35:H95" si="118">IF(kkontonr="","",VLOOKUP(kkontonr,kontoplan,2))</f>
        <v/>
      </c>
      <c r="I35" s="221" t="str">
        <f t="shared" si="9"/>
        <v/>
      </c>
      <c r="J35" s="222"/>
      <c r="K35" s="252">
        <f t="shared" ref="K35:K69" si="119">IF(imva&lt;0,+beløp+imva,IF(umva&gt;0,+beløp-umva,+beløp-imva+umva))</f>
        <v>0</v>
      </c>
      <c r="L35" s="238">
        <f t="shared" si="11"/>
        <v>0</v>
      </c>
      <c r="M35" s="238">
        <f t="shared" si="12"/>
        <v>0</v>
      </c>
      <c r="N35" s="316">
        <f t="shared" si="13"/>
        <v>0</v>
      </c>
      <c r="O35" s="316">
        <f t="shared" si="14"/>
        <v>0</v>
      </c>
      <c r="P35" s="316">
        <f t="shared" si="15"/>
        <v>0</v>
      </c>
      <c r="Q35" s="316">
        <f t="shared" si="16"/>
        <v>0</v>
      </c>
      <c r="R35" s="371">
        <f t="shared" ref="R35:R69" si="120">IF(dmvakode=1,(+beløp)/(1+_mva1)*_mva1,IF(dmvakode=4,(+beløp)/(1+_mva2)*_mva2,IF(dmvakode=7,(+beløp)/(1+_mva3)*_mva3,0)))</f>
        <v>0</v>
      </c>
      <c r="S35" s="316">
        <f t="shared" si="18"/>
        <v>0</v>
      </c>
      <c r="T35" s="316">
        <f t="shared" ref="T35:T69" si="121">-IF(kmvakode=1,(+beløp)/(1+_mva1)*_mva1,IF(kmvakode=4,(+beløp)/(1+_mva2)*_mva2,IF(kmvakode=7,(+beløp)/(1+_mva3)*_mva3,0)))</f>
        <v>0</v>
      </c>
      <c r="U35" s="316">
        <f t="shared" si="20"/>
        <v>0</v>
      </c>
      <c r="V35" s="317">
        <f t="shared" si="42"/>
        <v>0</v>
      </c>
      <c r="W35" s="318">
        <f t="shared" si="43"/>
        <v>0</v>
      </c>
      <c r="X35" s="318">
        <f t="shared" si="44"/>
        <v>0</v>
      </c>
      <c r="Y35" s="318">
        <f t="shared" si="45"/>
        <v>0</v>
      </c>
      <c r="Z35" s="318">
        <f t="shared" si="46"/>
        <v>0</v>
      </c>
      <c r="AA35" s="318">
        <f>IF(dkontonr&gt;1499,IF(dkontonr&lt;1560,$N35,0))+IF(kkontonr&gt;1499,IF(kkontonr&lt;1560,$O35,0))+IF(dkontonr&gt;(Kontoplan!AF$3-1),IF(dkontonr&lt;(Kontoplan!AF$3+1000),$N35,0))+IF(kkontonr&gt;(Kontoplan!AF$3-1),IF(kkontonr&lt;(Kontoplan!AF$3+1000),$O35,0),0)</f>
        <v>0</v>
      </c>
      <c r="AB35" s="318">
        <f t="shared" si="47"/>
        <v>0</v>
      </c>
      <c r="AC35" s="318">
        <f t="shared" si="48"/>
        <v>0</v>
      </c>
      <c r="AD35" s="318">
        <f t="shared" si="49"/>
        <v>0</v>
      </c>
      <c r="AE35" s="318">
        <f t="shared" si="50"/>
        <v>0</v>
      </c>
      <c r="AF35" s="318">
        <f t="shared" si="51"/>
        <v>0</v>
      </c>
      <c r="AG35" s="318">
        <f>IF(dkontonr&gt;2399,IF(dkontonr&lt;2500,$N35,0))+IF(kkontonr&gt;2399,IF(kkontonr&lt;2500,$O35,0))+IF(dkontonr&gt;(Kontoplan!$AF$4-1),IF(dkontonr&lt;(Kontoplan!$AF$4+1000),$N35,0))+IF(kkontonr&gt;(Kontoplan!$AF$4-1),IF(kkontonr&lt;(Kontoplan!$AF$4+1000),$O35,0))</f>
        <v>0</v>
      </c>
      <c r="AH35" s="318">
        <f t="shared" si="52"/>
        <v>0</v>
      </c>
      <c r="AI35" s="318">
        <f t="shared" si="53"/>
        <v>0</v>
      </c>
      <c r="AJ35" s="318">
        <f t="shared" si="21"/>
        <v>0</v>
      </c>
      <c r="AK35" s="318">
        <f t="shared" si="54"/>
        <v>0</v>
      </c>
      <c r="AL35" s="318">
        <f t="shared" si="55"/>
        <v>0</v>
      </c>
      <c r="AM35" s="317">
        <f t="shared" si="56"/>
        <v>0</v>
      </c>
      <c r="AN35" s="318">
        <f t="shared" si="57"/>
        <v>0</v>
      </c>
      <c r="AO35" s="319">
        <f t="shared" si="58"/>
        <v>0</v>
      </c>
      <c r="AP35" s="318">
        <f t="shared" si="59"/>
        <v>0</v>
      </c>
      <c r="AQ35" s="318">
        <f t="shared" si="60"/>
        <v>0</v>
      </c>
      <c r="AR35" s="318">
        <f t="shared" si="61"/>
        <v>0</v>
      </c>
      <c r="AS35" s="318">
        <f t="shared" si="62"/>
        <v>0</v>
      </c>
      <c r="AT35" s="318">
        <f t="shared" si="63"/>
        <v>0</v>
      </c>
      <c r="AU35" s="318">
        <f t="shared" si="64"/>
        <v>0</v>
      </c>
      <c r="AV35" s="318">
        <f t="shared" si="65"/>
        <v>0</v>
      </c>
      <c r="AW35" s="318">
        <f t="shared" si="66"/>
        <v>0</v>
      </c>
      <c r="AX35" s="318">
        <f t="shared" si="67"/>
        <v>0</v>
      </c>
      <c r="AY35" s="318">
        <f t="shared" si="68"/>
        <v>0</v>
      </c>
      <c r="AZ35" s="318">
        <f t="shared" si="69"/>
        <v>0</v>
      </c>
      <c r="BA35" s="318">
        <f t="shared" si="70"/>
        <v>0</v>
      </c>
      <c r="BB35" s="319">
        <f t="shared" si="71"/>
        <v>0</v>
      </c>
      <c r="BC35" s="319">
        <f t="shared" si="72"/>
        <v>0</v>
      </c>
      <c r="BD35" s="317">
        <f t="shared" si="73"/>
        <v>0</v>
      </c>
      <c r="BE35" s="318">
        <f t="shared" si="74"/>
        <v>0</v>
      </c>
      <c r="BF35" s="318">
        <f t="shared" si="75"/>
        <v>0</v>
      </c>
      <c r="BG35" s="318">
        <f t="shared" si="76"/>
        <v>0</v>
      </c>
      <c r="BH35" s="317">
        <f t="shared" si="104"/>
        <v>0</v>
      </c>
      <c r="BI35" s="319">
        <f t="shared" si="104"/>
        <v>0</v>
      </c>
      <c r="BJ35" s="319">
        <f t="shared" si="104"/>
        <v>0</v>
      </c>
      <c r="BK35" s="319">
        <f t="shared" si="104"/>
        <v>0</v>
      </c>
      <c r="BL35" s="319">
        <f t="shared" si="104"/>
        <v>0</v>
      </c>
      <c r="BM35" s="319">
        <f t="shared" si="104"/>
        <v>0</v>
      </c>
      <c r="BN35" s="319">
        <f t="shared" si="104"/>
        <v>0</v>
      </c>
      <c r="BO35" s="319">
        <f t="shared" si="104"/>
        <v>0</v>
      </c>
      <c r="BP35" s="319">
        <f t="shared" si="104"/>
        <v>0</v>
      </c>
      <c r="BQ35" s="319">
        <f t="shared" si="104"/>
        <v>0</v>
      </c>
      <c r="BR35" s="319">
        <f t="shared" si="104"/>
        <v>0</v>
      </c>
      <c r="BS35" s="319">
        <f t="shared" si="104"/>
        <v>0</v>
      </c>
      <c r="BT35" s="319">
        <f t="shared" si="104"/>
        <v>0</v>
      </c>
      <c r="BU35" s="319">
        <f t="shared" si="104"/>
        <v>0</v>
      </c>
      <c r="BV35" s="319">
        <f t="shared" si="104"/>
        <v>0</v>
      </c>
      <c r="BW35" s="319">
        <f t="shared" si="103"/>
        <v>0</v>
      </c>
      <c r="BX35" s="319">
        <f t="shared" si="78"/>
        <v>0</v>
      </c>
      <c r="BY35" s="319">
        <f t="shared" si="78"/>
        <v>0</v>
      </c>
      <c r="BZ35" s="319">
        <f t="shared" si="78"/>
        <v>0</v>
      </c>
      <c r="CA35" s="319">
        <f t="shared" si="78"/>
        <v>0</v>
      </c>
      <c r="CB35" s="317">
        <f t="shared" si="79"/>
        <v>0</v>
      </c>
      <c r="CC35" s="319">
        <f t="shared" si="80"/>
        <v>0</v>
      </c>
      <c r="CD35" s="319">
        <f t="shared" si="81"/>
        <v>0</v>
      </c>
      <c r="CE35" s="319">
        <f t="shared" si="82"/>
        <v>0</v>
      </c>
      <c r="CF35" s="333">
        <f t="shared" si="85"/>
        <v>0</v>
      </c>
      <c r="CG35" s="309">
        <f t="shared" si="86"/>
        <v>0</v>
      </c>
      <c r="CH35" s="309">
        <f t="shared" si="87"/>
        <v>0</v>
      </c>
      <c r="CI35" s="309">
        <f t="shared" si="88"/>
        <v>0</v>
      </c>
      <c r="CJ35" s="309">
        <f t="shared" si="89"/>
        <v>0</v>
      </c>
      <c r="CK35" s="379">
        <f t="shared" si="90"/>
        <v>0</v>
      </c>
      <c r="CL35" s="403">
        <f t="shared" si="106"/>
        <v>0</v>
      </c>
      <c r="CM35" s="403">
        <f t="shared" si="106"/>
        <v>0</v>
      </c>
      <c r="CN35" s="403">
        <f t="shared" si="106"/>
        <v>0</v>
      </c>
      <c r="CO35" s="403">
        <f t="shared" si="106"/>
        <v>0</v>
      </c>
      <c r="CP35" s="403">
        <f t="shared" si="106"/>
        <v>0</v>
      </c>
      <c r="CQ35" s="403">
        <f t="shared" si="106"/>
        <v>0</v>
      </c>
      <c r="CR35" s="403">
        <f t="shared" si="106"/>
        <v>0</v>
      </c>
      <c r="CS35" s="403">
        <f t="shared" si="106"/>
        <v>0</v>
      </c>
      <c r="CT35" s="403">
        <f t="shared" si="106"/>
        <v>0</v>
      </c>
      <c r="CU35" s="403">
        <f t="shared" si="106"/>
        <v>0</v>
      </c>
      <c r="CV35" s="403">
        <f t="shared" si="106"/>
        <v>0</v>
      </c>
      <c r="CW35" s="403">
        <f t="shared" si="106"/>
        <v>0</v>
      </c>
      <c r="CX35" s="403">
        <f t="shared" si="107"/>
        <v>0</v>
      </c>
      <c r="CY35" s="403">
        <f t="shared" si="107"/>
        <v>0</v>
      </c>
      <c r="CZ35" s="403">
        <f t="shared" si="107"/>
        <v>0</v>
      </c>
      <c r="DA35" s="403">
        <f t="shared" si="107"/>
        <v>0</v>
      </c>
      <c r="DB35" s="403">
        <f t="shared" si="107"/>
        <v>0</v>
      </c>
      <c r="DC35" s="403">
        <f t="shared" si="107"/>
        <v>0</v>
      </c>
      <c r="DD35" s="403">
        <f t="shared" si="107"/>
        <v>0</v>
      </c>
      <c r="DE35" s="403">
        <f t="shared" si="107"/>
        <v>0</v>
      </c>
      <c r="DF35" s="403">
        <f t="shared" si="107"/>
        <v>0</v>
      </c>
      <c r="DG35" s="403">
        <f t="shared" si="107"/>
        <v>0</v>
      </c>
      <c r="DH35" s="403">
        <f t="shared" si="107"/>
        <v>0</v>
      </c>
      <c r="DI35" s="403">
        <f t="shared" si="107"/>
        <v>0</v>
      </c>
      <c r="DJ35" s="403">
        <f t="shared" si="107"/>
        <v>0</v>
      </c>
      <c r="DK35" s="403">
        <f t="shared" si="107"/>
        <v>0</v>
      </c>
      <c r="DL35" s="403">
        <f t="shared" si="107"/>
        <v>0</v>
      </c>
      <c r="DM35" s="403">
        <f t="shared" si="108"/>
        <v>0</v>
      </c>
      <c r="DN35" s="403">
        <f t="shared" si="108"/>
        <v>0</v>
      </c>
      <c r="DO35" s="403">
        <f t="shared" si="108"/>
        <v>0</v>
      </c>
      <c r="DP35" s="403">
        <f t="shared" si="108"/>
        <v>0</v>
      </c>
      <c r="DQ35" s="403">
        <f t="shared" si="108"/>
        <v>0</v>
      </c>
      <c r="DR35" s="403">
        <f t="shared" si="108"/>
        <v>0</v>
      </c>
      <c r="DS35" s="403">
        <f t="shared" si="108"/>
        <v>0</v>
      </c>
      <c r="DT35" s="403">
        <f t="shared" si="108"/>
        <v>0</v>
      </c>
      <c r="DU35" s="403">
        <f t="shared" si="108"/>
        <v>0</v>
      </c>
      <c r="DV35" s="403">
        <f t="shared" si="83"/>
        <v>0</v>
      </c>
      <c r="DW35" s="403">
        <f t="shared" si="84"/>
        <v>0</v>
      </c>
      <c r="DX35" s="403">
        <f t="shared" si="109"/>
        <v>0</v>
      </c>
      <c r="DY35" s="403">
        <f t="shared" si="109"/>
        <v>0</v>
      </c>
      <c r="DZ35" s="403">
        <f t="shared" si="109"/>
        <v>0</v>
      </c>
      <c r="EA35" s="403">
        <f t="shared" si="109"/>
        <v>0</v>
      </c>
      <c r="EB35" s="403">
        <f t="shared" si="109"/>
        <v>0</v>
      </c>
      <c r="EC35" s="403">
        <f t="shared" si="109"/>
        <v>0</v>
      </c>
      <c r="ED35" s="403">
        <f t="shared" si="109"/>
        <v>0</v>
      </c>
      <c r="EE35" s="403">
        <f t="shared" si="109"/>
        <v>0</v>
      </c>
      <c r="EF35" s="403">
        <f t="shared" si="109"/>
        <v>0</v>
      </c>
      <c r="EG35" s="403">
        <f t="shared" si="110"/>
        <v>0</v>
      </c>
      <c r="EH35" s="403">
        <f t="shared" si="110"/>
        <v>0</v>
      </c>
      <c r="EI35" s="403">
        <f t="shared" si="110"/>
        <v>0</v>
      </c>
      <c r="EJ35" s="403">
        <f t="shared" si="110"/>
        <v>0</v>
      </c>
      <c r="EK35" s="403">
        <f t="shared" si="110"/>
        <v>0</v>
      </c>
      <c r="EL35" s="403">
        <f t="shared" si="110"/>
        <v>0</v>
      </c>
      <c r="EM35" s="403">
        <f t="shared" si="110"/>
        <v>0</v>
      </c>
      <c r="EN35" s="403">
        <f t="shared" si="110"/>
        <v>0</v>
      </c>
      <c r="EO35" s="403">
        <f t="shared" si="110"/>
        <v>0</v>
      </c>
      <c r="EP35" s="403">
        <f t="shared" si="111"/>
        <v>0</v>
      </c>
      <c r="EQ35" s="403">
        <f t="shared" si="111"/>
        <v>0</v>
      </c>
      <c r="ER35" s="403">
        <f t="shared" si="111"/>
        <v>0</v>
      </c>
      <c r="ES35" s="403">
        <f t="shared" si="111"/>
        <v>0</v>
      </c>
      <c r="ET35" s="403">
        <f t="shared" si="111"/>
        <v>0</v>
      </c>
      <c r="EU35" s="403">
        <f t="shared" si="111"/>
        <v>0</v>
      </c>
      <c r="EV35" s="403">
        <f t="shared" si="111"/>
        <v>0</v>
      </c>
      <c r="EW35" s="403">
        <f t="shared" si="111"/>
        <v>0</v>
      </c>
      <c r="EX35" s="403">
        <f t="shared" si="111"/>
        <v>0</v>
      </c>
      <c r="EY35" s="403">
        <f t="shared" si="111"/>
        <v>0</v>
      </c>
      <c r="EZ35" s="403">
        <f t="shared" si="111"/>
        <v>0</v>
      </c>
      <c r="FA35" s="403">
        <f t="shared" si="112"/>
        <v>0</v>
      </c>
      <c r="FB35" s="403">
        <f t="shared" si="112"/>
        <v>0</v>
      </c>
      <c r="FC35" s="403">
        <f t="shared" si="112"/>
        <v>0</v>
      </c>
      <c r="FD35" s="403">
        <f t="shared" si="112"/>
        <v>0</v>
      </c>
      <c r="FE35" s="403">
        <f t="shared" si="112"/>
        <v>0</v>
      </c>
      <c r="FF35" s="403">
        <f t="shared" si="112"/>
        <v>0</v>
      </c>
      <c r="FG35" s="403">
        <f t="shared" si="112"/>
        <v>0</v>
      </c>
      <c r="FH35" s="403">
        <f t="shared" si="112"/>
        <v>0</v>
      </c>
      <c r="FI35" s="403">
        <f t="shared" si="112"/>
        <v>0</v>
      </c>
      <c r="FJ35" s="403">
        <f t="shared" si="112"/>
        <v>0</v>
      </c>
      <c r="FK35" s="403">
        <f t="shared" si="113"/>
        <v>0</v>
      </c>
      <c r="FL35" s="403">
        <f t="shared" si="113"/>
        <v>0</v>
      </c>
      <c r="FM35" s="403">
        <f t="shared" si="113"/>
        <v>0</v>
      </c>
      <c r="FN35" s="403">
        <f t="shared" si="113"/>
        <v>0</v>
      </c>
      <c r="FO35" s="403">
        <f t="shared" si="113"/>
        <v>0</v>
      </c>
      <c r="FP35" s="403">
        <f t="shared" si="113"/>
        <v>0</v>
      </c>
      <c r="FQ35" s="403">
        <f t="shared" si="113"/>
        <v>0</v>
      </c>
      <c r="FR35" s="403">
        <f t="shared" si="113"/>
        <v>0</v>
      </c>
      <c r="FS35" s="403">
        <f t="shared" si="113"/>
        <v>0</v>
      </c>
      <c r="FT35" s="403">
        <f t="shared" si="113"/>
        <v>0</v>
      </c>
      <c r="FU35" s="403">
        <f t="shared" si="114"/>
        <v>0</v>
      </c>
      <c r="FV35" s="403">
        <f t="shared" si="114"/>
        <v>0</v>
      </c>
      <c r="FW35" s="403">
        <f t="shared" si="114"/>
        <v>0</v>
      </c>
      <c r="FX35" s="403">
        <f t="shared" si="114"/>
        <v>0</v>
      </c>
      <c r="FY35" s="403">
        <f t="shared" si="114"/>
        <v>0</v>
      </c>
      <c r="FZ35" s="403">
        <f t="shared" si="114"/>
        <v>0</v>
      </c>
      <c r="GA35" s="403">
        <f t="shared" si="114"/>
        <v>0</v>
      </c>
      <c r="GB35" s="403">
        <f t="shared" si="114"/>
        <v>0</v>
      </c>
      <c r="GC35" s="403">
        <f t="shared" si="114"/>
        <v>0</v>
      </c>
      <c r="GD35" s="403">
        <f t="shared" si="114"/>
        <v>0</v>
      </c>
      <c r="GE35" s="403">
        <f t="shared" si="114"/>
        <v>0</v>
      </c>
      <c r="GF35" s="403">
        <f t="shared" si="114"/>
        <v>0</v>
      </c>
      <c r="GG35" s="403">
        <f t="shared" si="114"/>
        <v>0</v>
      </c>
      <c r="GH35" s="403">
        <f t="shared" si="114"/>
        <v>0</v>
      </c>
      <c r="GI35" s="403">
        <f t="shared" si="115"/>
        <v>0</v>
      </c>
      <c r="GJ35" s="403">
        <f t="shared" si="115"/>
        <v>0</v>
      </c>
      <c r="GK35" s="403">
        <f t="shared" si="115"/>
        <v>0</v>
      </c>
      <c r="GL35" s="403">
        <f t="shared" si="115"/>
        <v>0</v>
      </c>
      <c r="GM35" s="403">
        <f t="shared" si="115"/>
        <v>0</v>
      </c>
      <c r="GN35" s="403">
        <f t="shared" si="115"/>
        <v>0</v>
      </c>
      <c r="GO35" s="403">
        <f t="shared" si="115"/>
        <v>0</v>
      </c>
      <c r="GP35" s="403">
        <f t="shared" si="115"/>
        <v>0</v>
      </c>
      <c r="GQ35" s="403">
        <f t="shared" si="115"/>
        <v>0</v>
      </c>
      <c r="GR35" s="403">
        <f t="shared" si="116"/>
        <v>0</v>
      </c>
      <c r="GS35" s="403">
        <f t="shared" si="116"/>
        <v>0</v>
      </c>
      <c r="GT35" s="403">
        <f t="shared" si="116"/>
        <v>0</v>
      </c>
      <c r="GU35" s="403">
        <f t="shared" si="116"/>
        <v>0</v>
      </c>
      <c r="GV35" s="403">
        <f t="shared" si="116"/>
        <v>0</v>
      </c>
      <c r="GW35" s="403">
        <f t="shared" si="116"/>
        <v>0</v>
      </c>
      <c r="GX35" s="403">
        <f t="shared" si="116"/>
        <v>0</v>
      </c>
      <c r="GY35" s="403">
        <f t="shared" si="116"/>
        <v>0</v>
      </c>
      <c r="GZ35" s="403">
        <f t="shared" si="116"/>
        <v>0</v>
      </c>
      <c r="HA35" s="403">
        <f t="shared" si="116"/>
        <v>0</v>
      </c>
      <c r="HB35" s="403">
        <f t="shared" si="116"/>
        <v>0</v>
      </c>
      <c r="HC35" s="309"/>
      <c r="HD35" s="309"/>
      <c r="HE35" s="309"/>
      <c r="HF35" s="309"/>
      <c r="HG35" s="221" t="str">
        <f t="shared" si="40"/>
        <v/>
      </c>
      <c r="HH35" s="221" t="str">
        <f t="shared" si="41"/>
        <v/>
      </c>
      <c r="HI35" s="309"/>
      <c r="HJ35" s="309"/>
      <c r="HK35" s="309"/>
      <c r="HL35" s="309"/>
      <c r="HM35" s="309"/>
      <c r="HN35" s="309"/>
      <c r="HO35" s="309"/>
      <c r="HP35" s="309"/>
      <c r="HQ35" s="309"/>
      <c r="HR35" s="309"/>
      <c r="HS35" s="309"/>
      <c r="HT35" s="309"/>
      <c r="HU35" s="309"/>
      <c r="HV35" s="309"/>
      <c r="HW35" s="309"/>
      <c r="HX35" s="309"/>
      <c r="HY35" s="309"/>
      <c r="HZ35" s="309"/>
      <c r="IA35" s="309"/>
      <c r="IB35" s="309"/>
      <c r="IC35" s="309"/>
      <c r="ID35" s="309"/>
      <c r="IE35" s="309"/>
      <c r="IF35" s="309"/>
      <c r="IG35" s="309"/>
      <c r="IH35" s="309"/>
      <c r="II35" s="309"/>
      <c r="IJ35" s="309"/>
    </row>
    <row r="36" spans="1:244" s="299" customFormat="1" ht="12" customHeight="1">
      <c r="A36" s="216"/>
      <c r="B36" s="217"/>
      <c r="C36" s="218"/>
      <c r="D36" s="219"/>
      <c r="E36" s="220" t="str">
        <f t="shared" si="117"/>
        <v/>
      </c>
      <c r="F36" s="221" t="str">
        <f t="shared" si="7"/>
        <v/>
      </c>
      <c r="G36" s="219"/>
      <c r="H36" s="220" t="str">
        <f t="shared" si="118"/>
        <v/>
      </c>
      <c r="I36" s="221" t="str">
        <f t="shared" si="9"/>
        <v/>
      </c>
      <c r="J36" s="222"/>
      <c r="K36" s="252">
        <f t="shared" si="119"/>
        <v>0</v>
      </c>
      <c r="L36" s="238">
        <f t="shared" si="11"/>
        <v>0</v>
      </c>
      <c r="M36" s="238">
        <f t="shared" si="12"/>
        <v>0</v>
      </c>
      <c r="N36" s="316">
        <f t="shared" si="13"/>
        <v>0</v>
      </c>
      <c r="O36" s="316">
        <f t="shared" si="14"/>
        <v>0</v>
      </c>
      <c r="P36" s="316">
        <f t="shared" si="15"/>
        <v>0</v>
      </c>
      <c r="Q36" s="316">
        <f t="shared" si="16"/>
        <v>0</v>
      </c>
      <c r="R36" s="371">
        <f t="shared" si="120"/>
        <v>0</v>
      </c>
      <c r="S36" s="316">
        <f t="shared" si="18"/>
        <v>0</v>
      </c>
      <c r="T36" s="316">
        <f t="shared" si="121"/>
        <v>0</v>
      </c>
      <c r="U36" s="316">
        <f t="shared" si="20"/>
        <v>0</v>
      </c>
      <c r="V36" s="317">
        <f t="shared" si="42"/>
        <v>0</v>
      </c>
      <c r="W36" s="318">
        <f t="shared" si="43"/>
        <v>0</v>
      </c>
      <c r="X36" s="318">
        <f t="shared" si="44"/>
        <v>0</v>
      </c>
      <c r="Y36" s="318">
        <f t="shared" si="45"/>
        <v>0</v>
      </c>
      <c r="Z36" s="318">
        <f t="shared" si="46"/>
        <v>0</v>
      </c>
      <c r="AA36" s="318">
        <f>IF(dkontonr&gt;1499,IF(dkontonr&lt;1560,$N36,0))+IF(kkontonr&gt;1499,IF(kkontonr&lt;1560,$O36,0))+IF(dkontonr&gt;(Kontoplan!AF$3-1),IF(dkontonr&lt;(Kontoplan!AF$3+1000),$N36,0))+IF(kkontonr&gt;(Kontoplan!AF$3-1),IF(kkontonr&lt;(Kontoplan!AF$3+1000),$O36,0),0)</f>
        <v>0</v>
      </c>
      <c r="AB36" s="318">
        <f t="shared" si="47"/>
        <v>0</v>
      </c>
      <c r="AC36" s="318">
        <f t="shared" si="48"/>
        <v>0</v>
      </c>
      <c r="AD36" s="318">
        <f t="shared" si="49"/>
        <v>0</v>
      </c>
      <c r="AE36" s="318">
        <f t="shared" si="50"/>
        <v>0</v>
      </c>
      <c r="AF36" s="318">
        <f t="shared" si="51"/>
        <v>0</v>
      </c>
      <c r="AG36" s="318">
        <f>IF(dkontonr&gt;2399,IF(dkontonr&lt;2500,$N36,0))+IF(kkontonr&gt;2399,IF(kkontonr&lt;2500,$O36,0))+IF(dkontonr&gt;(Kontoplan!$AF$4-1),IF(dkontonr&lt;(Kontoplan!$AF$4+1000),$N36,0))+IF(kkontonr&gt;(Kontoplan!$AF$4-1),IF(kkontonr&lt;(Kontoplan!$AF$4+1000),$O36,0))</f>
        <v>0</v>
      </c>
      <c r="AH36" s="318">
        <f t="shared" si="52"/>
        <v>0</v>
      </c>
      <c r="AI36" s="318">
        <f t="shared" si="53"/>
        <v>0</v>
      </c>
      <c r="AJ36" s="318">
        <f t="shared" si="21"/>
        <v>0</v>
      </c>
      <c r="AK36" s="318">
        <f t="shared" si="54"/>
        <v>0</v>
      </c>
      <c r="AL36" s="318">
        <f t="shared" si="55"/>
        <v>0</v>
      </c>
      <c r="AM36" s="317">
        <f t="shared" si="56"/>
        <v>0</v>
      </c>
      <c r="AN36" s="318">
        <f t="shared" si="57"/>
        <v>0</v>
      </c>
      <c r="AO36" s="319">
        <f t="shared" si="58"/>
        <v>0</v>
      </c>
      <c r="AP36" s="318">
        <f t="shared" si="59"/>
        <v>0</v>
      </c>
      <c r="AQ36" s="318">
        <f t="shared" si="60"/>
        <v>0</v>
      </c>
      <c r="AR36" s="318">
        <f t="shared" si="61"/>
        <v>0</v>
      </c>
      <c r="AS36" s="318">
        <f t="shared" si="62"/>
        <v>0</v>
      </c>
      <c r="AT36" s="318">
        <f t="shared" si="63"/>
        <v>0</v>
      </c>
      <c r="AU36" s="318">
        <f t="shared" si="64"/>
        <v>0</v>
      </c>
      <c r="AV36" s="318">
        <f t="shared" si="65"/>
        <v>0</v>
      </c>
      <c r="AW36" s="318">
        <f t="shared" si="66"/>
        <v>0</v>
      </c>
      <c r="AX36" s="318">
        <f t="shared" si="67"/>
        <v>0</v>
      </c>
      <c r="AY36" s="318">
        <f t="shared" si="68"/>
        <v>0</v>
      </c>
      <c r="AZ36" s="318">
        <f t="shared" si="69"/>
        <v>0</v>
      </c>
      <c r="BA36" s="318">
        <f t="shared" si="70"/>
        <v>0</v>
      </c>
      <c r="BB36" s="319">
        <f t="shared" si="71"/>
        <v>0</v>
      </c>
      <c r="BC36" s="319">
        <f t="shared" si="72"/>
        <v>0</v>
      </c>
      <c r="BD36" s="317">
        <f t="shared" si="73"/>
        <v>0</v>
      </c>
      <c r="BE36" s="318">
        <f t="shared" si="74"/>
        <v>0</v>
      </c>
      <c r="BF36" s="318">
        <f t="shared" si="75"/>
        <v>0</v>
      </c>
      <c r="BG36" s="318">
        <f t="shared" si="76"/>
        <v>0</v>
      </c>
      <c r="BH36" s="317">
        <f t="shared" si="104"/>
        <v>0</v>
      </c>
      <c r="BI36" s="319">
        <f t="shared" si="104"/>
        <v>0</v>
      </c>
      <c r="BJ36" s="319">
        <f t="shared" si="104"/>
        <v>0</v>
      </c>
      <c r="BK36" s="319">
        <f t="shared" si="104"/>
        <v>0</v>
      </c>
      <c r="BL36" s="319">
        <f t="shared" si="104"/>
        <v>0</v>
      </c>
      <c r="BM36" s="319">
        <f t="shared" si="104"/>
        <v>0</v>
      </c>
      <c r="BN36" s="319">
        <f t="shared" si="104"/>
        <v>0</v>
      </c>
      <c r="BO36" s="319">
        <f t="shared" si="104"/>
        <v>0</v>
      </c>
      <c r="BP36" s="319">
        <f t="shared" si="104"/>
        <v>0</v>
      </c>
      <c r="BQ36" s="319">
        <f t="shared" si="104"/>
        <v>0</v>
      </c>
      <c r="BR36" s="319">
        <f t="shared" si="104"/>
        <v>0</v>
      </c>
      <c r="BS36" s="319">
        <f t="shared" si="104"/>
        <v>0</v>
      </c>
      <c r="BT36" s="319">
        <f t="shared" si="104"/>
        <v>0</v>
      </c>
      <c r="BU36" s="319">
        <f t="shared" si="104"/>
        <v>0</v>
      </c>
      <c r="BV36" s="319">
        <f t="shared" si="104"/>
        <v>0</v>
      </c>
      <c r="BW36" s="319">
        <f t="shared" si="103"/>
        <v>0</v>
      </c>
      <c r="BX36" s="319">
        <f t="shared" si="103"/>
        <v>0</v>
      </c>
      <c r="BY36" s="319">
        <f t="shared" si="103"/>
        <v>0</v>
      </c>
      <c r="BZ36" s="319">
        <f t="shared" si="103"/>
        <v>0</v>
      </c>
      <c r="CA36" s="319">
        <f t="shared" si="103"/>
        <v>0</v>
      </c>
      <c r="CB36" s="317">
        <f t="shared" si="79"/>
        <v>0</v>
      </c>
      <c r="CC36" s="319">
        <f t="shared" si="80"/>
        <v>0</v>
      </c>
      <c r="CD36" s="319">
        <f t="shared" si="81"/>
        <v>0</v>
      </c>
      <c r="CE36" s="319">
        <f t="shared" si="82"/>
        <v>0</v>
      </c>
      <c r="CF36" s="333">
        <f t="shared" si="85"/>
        <v>0</v>
      </c>
      <c r="CG36" s="309">
        <f t="shared" si="86"/>
        <v>0</v>
      </c>
      <c r="CH36" s="309">
        <f t="shared" si="87"/>
        <v>0</v>
      </c>
      <c r="CI36" s="309">
        <f t="shared" si="88"/>
        <v>0</v>
      </c>
      <c r="CJ36" s="309">
        <f t="shared" si="89"/>
        <v>0</v>
      </c>
      <c r="CK36" s="379">
        <f t="shared" si="90"/>
        <v>0</v>
      </c>
      <c r="CL36" s="403">
        <f t="shared" ref="CL36:CW51" si="122">IF(dkontonr=CL$4,$N36,0)+IF(kkontonr=CL$4,$O36,0)</f>
        <v>0</v>
      </c>
      <c r="CM36" s="403">
        <f t="shared" si="122"/>
        <v>0</v>
      </c>
      <c r="CN36" s="403">
        <f t="shared" si="122"/>
        <v>0</v>
      </c>
      <c r="CO36" s="403">
        <f t="shared" si="122"/>
        <v>0</v>
      </c>
      <c r="CP36" s="403">
        <f t="shared" si="122"/>
        <v>0</v>
      </c>
      <c r="CQ36" s="403">
        <f t="shared" si="122"/>
        <v>0</v>
      </c>
      <c r="CR36" s="403">
        <f t="shared" si="122"/>
        <v>0</v>
      </c>
      <c r="CS36" s="403">
        <f t="shared" si="122"/>
        <v>0</v>
      </c>
      <c r="CT36" s="403">
        <f t="shared" si="122"/>
        <v>0</v>
      </c>
      <c r="CU36" s="403">
        <f t="shared" si="122"/>
        <v>0</v>
      </c>
      <c r="CV36" s="403">
        <f t="shared" si="106"/>
        <v>0</v>
      </c>
      <c r="CW36" s="403">
        <f t="shared" si="106"/>
        <v>0</v>
      </c>
      <c r="CX36" s="403">
        <f t="shared" ref="CX36:DL51" si="123">IF(dkontonr=CX$4,$N36,0)+IF(kkontonr=CX$4,$O36,0)</f>
        <v>0</v>
      </c>
      <c r="CY36" s="403">
        <f t="shared" si="123"/>
        <v>0</v>
      </c>
      <c r="CZ36" s="403">
        <f t="shared" si="123"/>
        <v>0</v>
      </c>
      <c r="DA36" s="403">
        <f t="shared" si="123"/>
        <v>0</v>
      </c>
      <c r="DB36" s="403">
        <f t="shared" si="123"/>
        <v>0</v>
      </c>
      <c r="DC36" s="403">
        <f t="shared" si="123"/>
        <v>0</v>
      </c>
      <c r="DD36" s="403">
        <f t="shared" si="123"/>
        <v>0</v>
      </c>
      <c r="DE36" s="403">
        <f t="shared" si="123"/>
        <v>0</v>
      </c>
      <c r="DF36" s="403">
        <f t="shared" si="107"/>
        <v>0</v>
      </c>
      <c r="DG36" s="403">
        <f t="shared" si="107"/>
        <v>0</v>
      </c>
      <c r="DH36" s="403">
        <f t="shared" si="123"/>
        <v>0</v>
      </c>
      <c r="DI36" s="403">
        <f t="shared" si="107"/>
        <v>0</v>
      </c>
      <c r="DJ36" s="403">
        <f t="shared" si="107"/>
        <v>0</v>
      </c>
      <c r="DK36" s="403">
        <f t="shared" si="107"/>
        <v>0</v>
      </c>
      <c r="DL36" s="403">
        <f t="shared" si="123"/>
        <v>0</v>
      </c>
      <c r="DM36" s="403">
        <f t="shared" ref="DM36:DU45" si="124">IF(dkontonr=DM$4,$N36,0)+IF(kkontonr=DM$4,$O36,0)</f>
        <v>0</v>
      </c>
      <c r="DN36" s="403">
        <f t="shared" si="124"/>
        <v>0</v>
      </c>
      <c r="DO36" s="403">
        <f t="shared" si="124"/>
        <v>0</v>
      </c>
      <c r="DP36" s="403">
        <f t="shared" si="124"/>
        <v>0</v>
      </c>
      <c r="DQ36" s="403">
        <f t="shared" si="124"/>
        <v>0</v>
      </c>
      <c r="DR36" s="403">
        <f t="shared" si="124"/>
        <v>0</v>
      </c>
      <c r="DS36" s="403">
        <f t="shared" si="124"/>
        <v>0</v>
      </c>
      <c r="DT36" s="403">
        <f t="shared" si="124"/>
        <v>0</v>
      </c>
      <c r="DU36" s="403">
        <f t="shared" si="124"/>
        <v>0</v>
      </c>
      <c r="DV36" s="403">
        <f t="shared" si="83"/>
        <v>0</v>
      </c>
      <c r="DW36" s="403">
        <f t="shared" si="84"/>
        <v>0</v>
      </c>
      <c r="DX36" s="403">
        <f t="shared" ref="DX36:EF51" si="125">IF(dkontonr=DX$4,$N36,0)+IF(kkontonr=DX$4,$O36,0)</f>
        <v>0</v>
      </c>
      <c r="DY36" s="403">
        <f t="shared" si="125"/>
        <v>0</v>
      </c>
      <c r="DZ36" s="403">
        <f t="shared" si="125"/>
        <v>0</v>
      </c>
      <c r="EA36" s="403">
        <f t="shared" si="125"/>
        <v>0</v>
      </c>
      <c r="EB36" s="403">
        <f t="shared" si="125"/>
        <v>0</v>
      </c>
      <c r="EC36" s="403">
        <f t="shared" si="125"/>
        <v>0</v>
      </c>
      <c r="ED36" s="403">
        <f t="shared" si="125"/>
        <v>0</v>
      </c>
      <c r="EE36" s="403">
        <f t="shared" si="125"/>
        <v>0</v>
      </c>
      <c r="EF36" s="403">
        <f t="shared" si="109"/>
        <v>0</v>
      </c>
      <c r="EG36" s="403">
        <f t="shared" ref="EG36:EO45" si="126">IF(dkontonr=EG$4,$P36,0)+IF(kkontonr=EG$4,$Q36,0)</f>
        <v>0</v>
      </c>
      <c r="EH36" s="403">
        <f t="shared" si="126"/>
        <v>0</v>
      </c>
      <c r="EI36" s="403">
        <f t="shared" si="126"/>
        <v>0</v>
      </c>
      <c r="EJ36" s="403">
        <f t="shared" si="126"/>
        <v>0</v>
      </c>
      <c r="EK36" s="403">
        <f t="shared" si="126"/>
        <v>0</v>
      </c>
      <c r="EL36" s="403">
        <f t="shared" si="126"/>
        <v>0</v>
      </c>
      <c r="EM36" s="403">
        <f t="shared" si="126"/>
        <v>0</v>
      </c>
      <c r="EN36" s="403">
        <f t="shared" si="126"/>
        <v>0</v>
      </c>
      <c r="EO36" s="403">
        <f t="shared" si="126"/>
        <v>0</v>
      </c>
      <c r="EP36" s="403">
        <f t="shared" ref="EP36:EZ51" si="127">IF(dkontonr=EP$4,$P36,0)+IF(kkontonr=EP$4,$Q36,0)</f>
        <v>0</v>
      </c>
      <c r="EQ36" s="403">
        <f t="shared" si="111"/>
        <v>0</v>
      </c>
      <c r="ER36" s="403">
        <f t="shared" si="127"/>
        <v>0</v>
      </c>
      <c r="ES36" s="403">
        <f t="shared" si="127"/>
        <v>0</v>
      </c>
      <c r="ET36" s="403">
        <f t="shared" si="127"/>
        <v>0</v>
      </c>
      <c r="EU36" s="403">
        <f t="shared" si="127"/>
        <v>0</v>
      </c>
      <c r="EV36" s="403">
        <f t="shared" si="127"/>
        <v>0</v>
      </c>
      <c r="EW36" s="403">
        <f t="shared" si="127"/>
        <v>0</v>
      </c>
      <c r="EX36" s="403">
        <f t="shared" si="127"/>
        <v>0</v>
      </c>
      <c r="EY36" s="403">
        <f t="shared" si="127"/>
        <v>0</v>
      </c>
      <c r="EZ36" s="403">
        <f t="shared" si="127"/>
        <v>0</v>
      </c>
      <c r="FA36" s="403">
        <f t="shared" ref="FA36:FJ45" si="128">IF(dkontonr=FA$4,$P36,0)+IF(kkontonr=FA$4,$Q36,0)</f>
        <v>0</v>
      </c>
      <c r="FB36" s="403">
        <f t="shared" si="128"/>
        <v>0</v>
      </c>
      <c r="FC36" s="403">
        <f t="shared" si="128"/>
        <v>0</v>
      </c>
      <c r="FD36" s="403">
        <f t="shared" si="128"/>
        <v>0</v>
      </c>
      <c r="FE36" s="403">
        <f t="shared" si="128"/>
        <v>0</v>
      </c>
      <c r="FF36" s="403">
        <f t="shared" si="128"/>
        <v>0</v>
      </c>
      <c r="FG36" s="403">
        <f t="shared" si="128"/>
        <v>0</v>
      </c>
      <c r="FH36" s="403">
        <f t="shared" si="128"/>
        <v>0</v>
      </c>
      <c r="FI36" s="403">
        <f t="shared" si="128"/>
        <v>0</v>
      </c>
      <c r="FJ36" s="403">
        <f t="shared" si="128"/>
        <v>0</v>
      </c>
      <c r="FK36" s="403">
        <f t="shared" ref="FK36:FT45" si="129">IF(dkontonr=FK$4,$P36,0)+IF(kkontonr=FK$4,$Q36,0)</f>
        <v>0</v>
      </c>
      <c r="FL36" s="403">
        <f t="shared" si="129"/>
        <v>0</v>
      </c>
      <c r="FM36" s="403">
        <f t="shared" si="129"/>
        <v>0</v>
      </c>
      <c r="FN36" s="403">
        <f t="shared" si="129"/>
        <v>0</v>
      </c>
      <c r="FO36" s="403">
        <f t="shared" si="129"/>
        <v>0</v>
      </c>
      <c r="FP36" s="403">
        <f t="shared" si="129"/>
        <v>0</v>
      </c>
      <c r="FQ36" s="403">
        <f t="shared" si="129"/>
        <v>0</v>
      </c>
      <c r="FR36" s="403">
        <f t="shared" si="129"/>
        <v>0</v>
      </c>
      <c r="FS36" s="403">
        <f t="shared" si="129"/>
        <v>0</v>
      </c>
      <c r="FT36" s="403">
        <f t="shared" si="129"/>
        <v>0</v>
      </c>
      <c r="FU36" s="403">
        <f t="shared" ref="FU36:GH51" si="130">IF(dkontonr=FU$4,$P36,0)+IF(kkontonr=FU$4,$Q36,0)</f>
        <v>0</v>
      </c>
      <c r="FV36" s="403">
        <f t="shared" si="130"/>
        <v>0</v>
      </c>
      <c r="FW36" s="403">
        <f t="shared" si="130"/>
        <v>0</v>
      </c>
      <c r="FX36" s="403">
        <f t="shared" si="130"/>
        <v>0</v>
      </c>
      <c r="FY36" s="403">
        <f t="shared" si="130"/>
        <v>0</v>
      </c>
      <c r="FZ36" s="403">
        <f t="shared" si="130"/>
        <v>0</v>
      </c>
      <c r="GA36" s="403">
        <f t="shared" si="130"/>
        <v>0</v>
      </c>
      <c r="GB36" s="403">
        <f t="shared" si="130"/>
        <v>0</v>
      </c>
      <c r="GC36" s="403">
        <f t="shared" si="130"/>
        <v>0</v>
      </c>
      <c r="GD36" s="403">
        <f t="shared" si="130"/>
        <v>0</v>
      </c>
      <c r="GE36" s="403">
        <f t="shared" si="130"/>
        <v>0</v>
      </c>
      <c r="GF36" s="403">
        <f t="shared" si="130"/>
        <v>0</v>
      </c>
      <c r="GG36" s="403">
        <f t="shared" si="130"/>
        <v>0</v>
      </c>
      <c r="GH36" s="403">
        <f t="shared" si="114"/>
        <v>0</v>
      </c>
      <c r="GI36" s="403">
        <f t="shared" ref="GI36:GQ45" si="131">IF(dkontonr=GI$4,$N36,0)+IF(kkontonr=GI$4,$O36,0)</f>
        <v>0</v>
      </c>
      <c r="GJ36" s="403">
        <f t="shared" si="131"/>
        <v>0</v>
      </c>
      <c r="GK36" s="403">
        <f t="shared" si="131"/>
        <v>0</v>
      </c>
      <c r="GL36" s="403">
        <f t="shared" si="131"/>
        <v>0</v>
      </c>
      <c r="GM36" s="403">
        <f t="shared" si="131"/>
        <v>0</v>
      </c>
      <c r="GN36" s="403">
        <f t="shared" si="131"/>
        <v>0</v>
      </c>
      <c r="GO36" s="403">
        <f t="shared" si="131"/>
        <v>0</v>
      </c>
      <c r="GP36" s="403">
        <f t="shared" si="131"/>
        <v>0</v>
      </c>
      <c r="GQ36" s="403">
        <f t="shared" si="131"/>
        <v>0</v>
      </c>
      <c r="GR36" s="403">
        <f t="shared" ref="GR36:HB51" si="132">IF(dkontonr=GR$4,$N36,0)+IF(kkontonr=GR$4,$O36,0)</f>
        <v>0</v>
      </c>
      <c r="GS36" s="403">
        <f t="shared" si="132"/>
        <v>0</v>
      </c>
      <c r="GT36" s="403">
        <f t="shared" si="132"/>
        <v>0</v>
      </c>
      <c r="GU36" s="403">
        <f t="shared" si="132"/>
        <v>0</v>
      </c>
      <c r="GV36" s="403">
        <f t="shared" si="132"/>
        <v>0</v>
      </c>
      <c r="GW36" s="403">
        <f t="shared" si="132"/>
        <v>0</v>
      </c>
      <c r="GX36" s="403">
        <f t="shared" si="132"/>
        <v>0</v>
      </c>
      <c r="GY36" s="403">
        <f t="shared" si="132"/>
        <v>0</v>
      </c>
      <c r="GZ36" s="403">
        <f t="shared" si="132"/>
        <v>0</v>
      </c>
      <c r="HA36" s="403">
        <f t="shared" si="132"/>
        <v>0</v>
      </c>
      <c r="HB36" s="403">
        <f t="shared" si="116"/>
        <v>0</v>
      </c>
      <c r="HC36" s="309"/>
      <c r="HD36" s="309"/>
      <c r="HE36" s="309"/>
      <c r="HF36" s="309"/>
      <c r="HG36" s="221" t="str">
        <f t="shared" si="40"/>
        <v/>
      </c>
      <c r="HH36" s="221" t="str">
        <f t="shared" si="41"/>
        <v/>
      </c>
      <c r="HI36" s="309"/>
      <c r="HJ36" s="309"/>
      <c r="HK36" s="309"/>
      <c r="HL36" s="309"/>
      <c r="HM36" s="309"/>
      <c r="HN36" s="309"/>
      <c r="HO36" s="309"/>
      <c r="HP36" s="309"/>
      <c r="HQ36" s="309"/>
      <c r="HR36" s="309"/>
      <c r="HS36" s="309"/>
      <c r="HT36" s="309"/>
      <c r="HU36" s="309"/>
      <c r="HV36" s="309"/>
      <c r="HW36" s="309"/>
      <c r="HX36" s="309"/>
      <c r="HY36" s="309"/>
      <c r="HZ36" s="309"/>
      <c r="IA36" s="309"/>
      <c r="IB36" s="309"/>
      <c r="IC36" s="309"/>
      <c r="ID36" s="309"/>
      <c r="IE36" s="309"/>
      <c r="IF36" s="309"/>
      <c r="IG36" s="309"/>
      <c r="IH36" s="309"/>
      <c r="II36" s="309"/>
      <c r="IJ36" s="309"/>
    </row>
    <row r="37" spans="1:244" s="12" customFormat="1" ht="12" customHeight="1">
      <c r="A37" s="216"/>
      <c r="B37" s="217"/>
      <c r="C37" s="218"/>
      <c r="D37" s="219"/>
      <c r="E37" s="220" t="str">
        <f t="shared" si="117"/>
        <v/>
      </c>
      <c r="F37" s="221" t="str">
        <f t="shared" si="7"/>
        <v/>
      </c>
      <c r="G37" s="219"/>
      <c r="H37" s="220" t="str">
        <f t="shared" si="118"/>
        <v/>
      </c>
      <c r="I37" s="221" t="str">
        <f t="shared" si="9"/>
        <v/>
      </c>
      <c r="J37" s="222"/>
      <c r="K37" s="252">
        <f t="shared" si="119"/>
        <v>0</v>
      </c>
      <c r="L37" s="238">
        <f t="shared" si="11"/>
        <v>0</v>
      </c>
      <c r="M37" s="238">
        <f t="shared" si="12"/>
        <v>0</v>
      </c>
      <c r="N37" s="316">
        <f t="shared" si="13"/>
        <v>0</v>
      </c>
      <c r="O37" s="316">
        <f t="shared" si="14"/>
        <v>0</v>
      </c>
      <c r="P37" s="316">
        <f t="shared" si="15"/>
        <v>0</v>
      </c>
      <c r="Q37" s="316">
        <f t="shared" si="16"/>
        <v>0</v>
      </c>
      <c r="R37" s="371">
        <f t="shared" si="120"/>
        <v>0</v>
      </c>
      <c r="S37" s="316">
        <f t="shared" si="18"/>
        <v>0</v>
      </c>
      <c r="T37" s="316">
        <f t="shared" si="121"/>
        <v>0</v>
      </c>
      <c r="U37" s="316">
        <f t="shared" si="20"/>
        <v>0</v>
      </c>
      <c r="V37" s="317">
        <f t="shared" si="42"/>
        <v>0</v>
      </c>
      <c r="W37" s="318">
        <f t="shared" si="43"/>
        <v>0</v>
      </c>
      <c r="X37" s="318">
        <f t="shared" si="44"/>
        <v>0</v>
      </c>
      <c r="Y37" s="318">
        <f t="shared" si="45"/>
        <v>0</v>
      </c>
      <c r="Z37" s="318">
        <f t="shared" si="46"/>
        <v>0</v>
      </c>
      <c r="AA37" s="318">
        <f>IF(dkontonr&gt;1499,IF(dkontonr&lt;1560,$N37,0))+IF(kkontonr&gt;1499,IF(kkontonr&lt;1560,$O37,0))+IF(dkontonr&gt;(Kontoplan!AF$3-1),IF(dkontonr&lt;(Kontoplan!AF$3+1000),$N37,0))+IF(kkontonr&gt;(Kontoplan!AF$3-1),IF(kkontonr&lt;(Kontoplan!AF$3+1000),$O37,0),0)</f>
        <v>0</v>
      </c>
      <c r="AB37" s="318">
        <f t="shared" si="47"/>
        <v>0</v>
      </c>
      <c r="AC37" s="318">
        <f t="shared" si="48"/>
        <v>0</v>
      </c>
      <c r="AD37" s="318">
        <f t="shared" si="49"/>
        <v>0</v>
      </c>
      <c r="AE37" s="318">
        <f t="shared" si="50"/>
        <v>0</v>
      </c>
      <c r="AF37" s="318">
        <f t="shared" si="51"/>
        <v>0</v>
      </c>
      <c r="AG37" s="318">
        <f>IF(dkontonr&gt;2399,IF(dkontonr&lt;2500,$N37,0))+IF(kkontonr&gt;2399,IF(kkontonr&lt;2500,$O37,0))+IF(dkontonr&gt;(Kontoplan!$AF$4-1),IF(dkontonr&lt;(Kontoplan!$AF$4+1000),$N37,0))+IF(kkontonr&gt;(Kontoplan!$AF$4-1),IF(kkontonr&lt;(Kontoplan!$AF$4+1000),$O37,0))</f>
        <v>0</v>
      </c>
      <c r="AH37" s="318">
        <f t="shared" si="52"/>
        <v>0</v>
      </c>
      <c r="AI37" s="318">
        <f t="shared" si="53"/>
        <v>0</v>
      </c>
      <c r="AJ37" s="318">
        <f t="shared" si="21"/>
        <v>0</v>
      </c>
      <c r="AK37" s="318">
        <f t="shared" si="54"/>
        <v>0</v>
      </c>
      <c r="AL37" s="318">
        <f t="shared" si="55"/>
        <v>0</v>
      </c>
      <c r="AM37" s="317">
        <f t="shared" si="56"/>
        <v>0</v>
      </c>
      <c r="AN37" s="318">
        <f t="shared" si="57"/>
        <v>0</v>
      </c>
      <c r="AO37" s="319">
        <f t="shared" si="58"/>
        <v>0</v>
      </c>
      <c r="AP37" s="318">
        <f t="shared" si="59"/>
        <v>0</v>
      </c>
      <c r="AQ37" s="318">
        <f t="shared" si="60"/>
        <v>0</v>
      </c>
      <c r="AR37" s="318">
        <f t="shared" si="61"/>
        <v>0</v>
      </c>
      <c r="AS37" s="318">
        <f t="shared" si="62"/>
        <v>0</v>
      </c>
      <c r="AT37" s="318">
        <f t="shared" si="63"/>
        <v>0</v>
      </c>
      <c r="AU37" s="318">
        <f t="shared" si="64"/>
        <v>0</v>
      </c>
      <c r="AV37" s="318">
        <f t="shared" si="65"/>
        <v>0</v>
      </c>
      <c r="AW37" s="318">
        <f t="shared" si="66"/>
        <v>0</v>
      </c>
      <c r="AX37" s="318">
        <f t="shared" si="67"/>
        <v>0</v>
      </c>
      <c r="AY37" s="318">
        <f t="shared" si="68"/>
        <v>0</v>
      </c>
      <c r="AZ37" s="318">
        <f t="shared" si="69"/>
        <v>0</v>
      </c>
      <c r="BA37" s="318">
        <f t="shared" si="70"/>
        <v>0</v>
      </c>
      <c r="BB37" s="319">
        <f t="shared" si="71"/>
        <v>0</v>
      </c>
      <c r="BC37" s="319">
        <f t="shared" si="72"/>
        <v>0</v>
      </c>
      <c r="BD37" s="317">
        <f t="shared" si="73"/>
        <v>0</v>
      </c>
      <c r="BE37" s="318">
        <f t="shared" si="74"/>
        <v>0</v>
      </c>
      <c r="BF37" s="318">
        <f t="shared" si="75"/>
        <v>0</v>
      </c>
      <c r="BG37" s="318">
        <f t="shared" si="76"/>
        <v>0</v>
      </c>
      <c r="BH37" s="317">
        <f t="shared" ref="BH37:BV47" si="133">IF(dkontonr=BH$5,$N37,0)+IF(kkontonr=BH$5,$O37,0)</f>
        <v>0</v>
      </c>
      <c r="BI37" s="319">
        <f t="shared" si="133"/>
        <v>0</v>
      </c>
      <c r="BJ37" s="319">
        <f t="shared" si="133"/>
        <v>0</v>
      </c>
      <c r="BK37" s="319">
        <f t="shared" si="133"/>
        <v>0</v>
      </c>
      <c r="BL37" s="319">
        <f t="shared" si="133"/>
        <v>0</v>
      </c>
      <c r="BM37" s="319">
        <f t="shared" si="133"/>
        <v>0</v>
      </c>
      <c r="BN37" s="319">
        <f t="shared" si="133"/>
        <v>0</v>
      </c>
      <c r="BO37" s="319">
        <f t="shared" si="133"/>
        <v>0</v>
      </c>
      <c r="BP37" s="319">
        <f t="shared" si="133"/>
        <v>0</v>
      </c>
      <c r="BQ37" s="319">
        <f t="shared" si="133"/>
        <v>0</v>
      </c>
      <c r="BR37" s="319">
        <f t="shared" si="133"/>
        <v>0</v>
      </c>
      <c r="BS37" s="319">
        <f t="shared" si="133"/>
        <v>0</v>
      </c>
      <c r="BT37" s="319">
        <f t="shared" si="133"/>
        <v>0</v>
      </c>
      <c r="BU37" s="319">
        <f t="shared" si="133"/>
        <v>0</v>
      </c>
      <c r="BV37" s="319">
        <f t="shared" si="133"/>
        <v>0</v>
      </c>
      <c r="BW37" s="319">
        <f t="shared" si="103"/>
        <v>0</v>
      </c>
      <c r="BX37" s="319">
        <f t="shared" si="103"/>
        <v>0</v>
      </c>
      <c r="BY37" s="319">
        <f t="shared" si="103"/>
        <v>0</v>
      </c>
      <c r="BZ37" s="319">
        <f t="shared" si="103"/>
        <v>0</v>
      </c>
      <c r="CA37" s="319">
        <f t="shared" si="103"/>
        <v>0</v>
      </c>
      <c r="CB37" s="317">
        <f t="shared" si="79"/>
        <v>0</v>
      </c>
      <c r="CC37" s="319">
        <f t="shared" si="80"/>
        <v>0</v>
      </c>
      <c r="CD37" s="319">
        <f t="shared" si="81"/>
        <v>0</v>
      </c>
      <c r="CE37" s="319">
        <f t="shared" si="82"/>
        <v>0</v>
      </c>
      <c r="CF37" s="333">
        <f t="shared" si="85"/>
        <v>0</v>
      </c>
      <c r="CG37" s="309">
        <f t="shared" si="86"/>
        <v>0</v>
      </c>
      <c r="CH37" s="309">
        <f t="shared" si="87"/>
        <v>0</v>
      </c>
      <c r="CI37" s="309">
        <f t="shared" si="88"/>
        <v>0</v>
      </c>
      <c r="CJ37" s="309">
        <f t="shared" si="89"/>
        <v>0</v>
      </c>
      <c r="CK37" s="379">
        <f t="shared" si="90"/>
        <v>0</v>
      </c>
      <c r="CL37" s="403">
        <f t="shared" si="122"/>
        <v>0</v>
      </c>
      <c r="CM37" s="403">
        <f t="shared" si="122"/>
        <v>0</v>
      </c>
      <c r="CN37" s="403">
        <f t="shared" si="122"/>
        <v>0</v>
      </c>
      <c r="CO37" s="403">
        <f t="shared" si="122"/>
        <v>0</v>
      </c>
      <c r="CP37" s="403">
        <f t="shared" si="122"/>
        <v>0</v>
      </c>
      <c r="CQ37" s="403">
        <f t="shared" si="122"/>
        <v>0</v>
      </c>
      <c r="CR37" s="403">
        <f t="shared" si="122"/>
        <v>0</v>
      </c>
      <c r="CS37" s="403">
        <f t="shared" si="122"/>
        <v>0</v>
      </c>
      <c r="CT37" s="403">
        <f t="shared" si="122"/>
        <v>0</v>
      </c>
      <c r="CU37" s="403">
        <f t="shared" si="122"/>
        <v>0</v>
      </c>
      <c r="CV37" s="403">
        <f t="shared" si="106"/>
        <v>0</v>
      </c>
      <c r="CW37" s="403">
        <f t="shared" si="106"/>
        <v>0</v>
      </c>
      <c r="CX37" s="403">
        <f t="shared" si="123"/>
        <v>0</v>
      </c>
      <c r="CY37" s="403">
        <f t="shared" si="123"/>
        <v>0</v>
      </c>
      <c r="CZ37" s="403">
        <f t="shared" si="123"/>
        <v>0</v>
      </c>
      <c r="DA37" s="403">
        <f t="shared" si="123"/>
        <v>0</v>
      </c>
      <c r="DB37" s="403">
        <f t="shared" si="123"/>
        <v>0</v>
      </c>
      <c r="DC37" s="403">
        <f t="shared" si="123"/>
        <v>0</v>
      </c>
      <c r="DD37" s="403">
        <f t="shared" si="123"/>
        <v>0</v>
      </c>
      <c r="DE37" s="403">
        <f t="shared" si="123"/>
        <v>0</v>
      </c>
      <c r="DF37" s="403">
        <f t="shared" si="107"/>
        <v>0</v>
      </c>
      <c r="DG37" s="403">
        <f t="shared" si="107"/>
        <v>0</v>
      </c>
      <c r="DH37" s="403">
        <f t="shared" si="123"/>
        <v>0</v>
      </c>
      <c r="DI37" s="403">
        <f t="shared" si="107"/>
        <v>0</v>
      </c>
      <c r="DJ37" s="403">
        <f t="shared" si="107"/>
        <v>0</v>
      </c>
      <c r="DK37" s="403">
        <f t="shared" si="107"/>
        <v>0</v>
      </c>
      <c r="DL37" s="403">
        <f t="shared" si="123"/>
        <v>0</v>
      </c>
      <c r="DM37" s="403">
        <f t="shared" si="124"/>
        <v>0</v>
      </c>
      <c r="DN37" s="403">
        <f t="shared" si="124"/>
        <v>0</v>
      </c>
      <c r="DO37" s="403">
        <f t="shared" si="124"/>
        <v>0</v>
      </c>
      <c r="DP37" s="403">
        <f t="shared" si="124"/>
        <v>0</v>
      </c>
      <c r="DQ37" s="403">
        <f t="shared" si="124"/>
        <v>0</v>
      </c>
      <c r="DR37" s="403">
        <f t="shared" si="124"/>
        <v>0</v>
      </c>
      <c r="DS37" s="403">
        <f t="shared" si="124"/>
        <v>0</v>
      </c>
      <c r="DT37" s="403">
        <f t="shared" si="124"/>
        <v>0</v>
      </c>
      <c r="DU37" s="403">
        <f t="shared" si="124"/>
        <v>0</v>
      </c>
      <c r="DV37" s="403">
        <f t="shared" si="83"/>
        <v>0</v>
      </c>
      <c r="DW37" s="403">
        <f t="shared" si="84"/>
        <v>0</v>
      </c>
      <c r="DX37" s="403">
        <f t="shared" si="125"/>
        <v>0</v>
      </c>
      <c r="DY37" s="403">
        <f t="shared" si="125"/>
        <v>0</v>
      </c>
      <c r="DZ37" s="403">
        <f t="shared" si="125"/>
        <v>0</v>
      </c>
      <c r="EA37" s="403">
        <f t="shared" si="125"/>
        <v>0</v>
      </c>
      <c r="EB37" s="403">
        <f t="shared" si="125"/>
        <v>0</v>
      </c>
      <c r="EC37" s="403">
        <f t="shared" si="125"/>
        <v>0</v>
      </c>
      <c r="ED37" s="403">
        <f t="shared" si="125"/>
        <v>0</v>
      </c>
      <c r="EE37" s="403">
        <f t="shared" si="125"/>
        <v>0</v>
      </c>
      <c r="EF37" s="403">
        <f t="shared" si="109"/>
        <v>0</v>
      </c>
      <c r="EG37" s="403">
        <f t="shared" si="126"/>
        <v>0</v>
      </c>
      <c r="EH37" s="403">
        <f t="shared" si="126"/>
        <v>0</v>
      </c>
      <c r="EI37" s="403">
        <f t="shared" si="126"/>
        <v>0</v>
      </c>
      <c r="EJ37" s="403">
        <f t="shared" si="126"/>
        <v>0</v>
      </c>
      <c r="EK37" s="403">
        <f t="shared" si="126"/>
        <v>0</v>
      </c>
      <c r="EL37" s="403">
        <f t="shared" si="126"/>
        <v>0</v>
      </c>
      <c r="EM37" s="403">
        <f t="shared" si="126"/>
        <v>0</v>
      </c>
      <c r="EN37" s="403">
        <f t="shared" si="126"/>
        <v>0</v>
      </c>
      <c r="EO37" s="403">
        <f t="shared" si="126"/>
        <v>0</v>
      </c>
      <c r="EP37" s="403">
        <f t="shared" si="127"/>
        <v>0</v>
      </c>
      <c r="EQ37" s="403">
        <f t="shared" si="111"/>
        <v>0</v>
      </c>
      <c r="ER37" s="403">
        <f t="shared" si="127"/>
        <v>0</v>
      </c>
      <c r="ES37" s="403">
        <f t="shared" si="127"/>
        <v>0</v>
      </c>
      <c r="ET37" s="403">
        <f t="shared" si="127"/>
        <v>0</v>
      </c>
      <c r="EU37" s="403">
        <f t="shared" si="127"/>
        <v>0</v>
      </c>
      <c r="EV37" s="403">
        <f t="shared" si="127"/>
        <v>0</v>
      </c>
      <c r="EW37" s="403">
        <f t="shared" si="127"/>
        <v>0</v>
      </c>
      <c r="EX37" s="403">
        <f t="shared" si="127"/>
        <v>0</v>
      </c>
      <c r="EY37" s="403">
        <f t="shared" si="127"/>
        <v>0</v>
      </c>
      <c r="EZ37" s="403">
        <f t="shared" si="127"/>
        <v>0</v>
      </c>
      <c r="FA37" s="403">
        <f t="shared" si="128"/>
        <v>0</v>
      </c>
      <c r="FB37" s="403">
        <f t="shared" si="128"/>
        <v>0</v>
      </c>
      <c r="FC37" s="403">
        <f t="shared" si="128"/>
        <v>0</v>
      </c>
      <c r="FD37" s="403">
        <f t="shared" si="128"/>
        <v>0</v>
      </c>
      <c r="FE37" s="403">
        <f t="shared" si="128"/>
        <v>0</v>
      </c>
      <c r="FF37" s="403">
        <f t="shared" si="128"/>
        <v>0</v>
      </c>
      <c r="FG37" s="403">
        <f t="shared" si="128"/>
        <v>0</v>
      </c>
      <c r="FH37" s="403">
        <f t="shared" si="128"/>
        <v>0</v>
      </c>
      <c r="FI37" s="403">
        <f t="shared" si="128"/>
        <v>0</v>
      </c>
      <c r="FJ37" s="403">
        <f t="shared" si="128"/>
        <v>0</v>
      </c>
      <c r="FK37" s="403">
        <f t="shared" si="129"/>
        <v>0</v>
      </c>
      <c r="FL37" s="403">
        <f t="shared" si="129"/>
        <v>0</v>
      </c>
      <c r="FM37" s="403">
        <f t="shared" si="129"/>
        <v>0</v>
      </c>
      <c r="FN37" s="403">
        <f t="shared" si="129"/>
        <v>0</v>
      </c>
      <c r="FO37" s="403">
        <f t="shared" si="129"/>
        <v>0</v>
      </c>
      <c r="FP37" s="403">
        <f t="shared" si="129"/>
        <v>0</v>
      </c>
      <c r="FQ37" s="403">
        <f t="shared" si="129"/>
        <v>0</v>
      </c>
      <c r="FR37" s="403">
        <f t="shared" si="129"/>
        <v>0</v>
      </c>
      <c r="FS37" s="403">
        <f t="shared" si="129"/>
        <v>0</v>
      </c>
      <c r="FT37" s="403">
        <f t="shared" si="129"/>
        <v>0</v>
      </c>
      <c r="FU37" s="403">
        <f t="shared" si="130"/>
        <v>0</v>
      </c>
      <c r="FV37" s="403">
        <f t="shared" si="130"/>
        <v>0</v>
      </c>
      <c r="FW37" s="403">
        <f t="shared" si="130"/>
        <v>0</v>
      </c>
      <c r="FX37" s="403">
        <f t="shared" si="130"/>
        <v>0</v>
      </c>
      <c r="FY37" s="403">
        <f t="shared" si="130"/>
        <v>0</v>
      </c>
      <c r="FZ37" s="403">
        <f t="shared" si="130"/>
        <v>0</v>
      </c>
      <c r="GA37" s="403">
        <f t="shared" si="130"/>
        <v>0</v>
      </c>
      <c r="GB37" s="403">
        <f t="shared" si="130"/>
        <v>0</v>
      </c>
      <c r="GC37" s="403">
        <f t="shared" si="130"/>
        <v>0</v>
      </c>
      <c r="GD37" s="403">
        <f t="shared" si="130"/>
        <v>0</v>
      </c>
      <c r="GE37" s="403">
        <f t="shared" si="130"/>
        <v>0</v>
      </c>
      <c r="GF37" s="403">
        <f t="shared" si="130"/>
        <v>0</v>
      </c>
      <c r="GG37" s="403">
        <f t="shared" si="130"/>
        <v>0</v>
      </c>
      <c r="GH37" s="403">
        <f t="shared" si="114"/>
        <v>0</v>
      </c>
      <c r="GI37" s="403">
        <f t="shared" si="131"/>
        <v>0</v>
      </c>
      <c r="GJ37" s="403">
        <f t="shared" si="131"/>
        <v>0</v>
      </c>
      <c r="GK37" s="403">
        <f t="shared" si="131"/>
        <v>0</v>
      </c>
      <c r="GL37" s="403">
        <f t="shared" si="131"/>
        <v>0</v>
      </c>
      <c r="GM37" s="403">
        <f t="shared" si="131"/>
        <v>0</v>
      </c>
      <c r="GN37" s="403">
        <f t="shared" si="131"/>
        <v>0</v>
      </c>
      <c r="GO37" s="403">
        <f t="shared" si="131"/>
        <v>0</v>
      </c>
      <c r="GP37" s="403">
        <f t="shared" si="131"/>
        <v>0</v>
      </c>
      <c r="GQ37" s="403">
        <f t="shared" si="131"/>
        <v>0</v>
      </c>
      <c r="GR37" s="403">
        <f t="shared" si="132"/>
        <v>0</v>
      </c>
      <c r="GS37" s="403">
        <f t="shared" si="132"/>
        <v>0</v>
      </c>
      <c r="GT37" s="403">
        <f t="shared" si="132"/>
        <v>0</v>
      </c>
      <c r="GU37" s="403">
        <f t="shared" si="132"/>
        <v>0</v>
      </c>
      <c r="GV37" s="403">
        <f t="shared" si="132"/>
        <v>0</v>
      </c>
      <c r="GW37" s="403">
        <f t="shared" si="132"/>
        <v>0</v>
      </c>
      <c r="GX37" s="403">
        <f t="shared" si="132"/>
        <v>0</v>
      </c>
      <c r="GY37" s="403">
        <f t="shared" si="132"/>
        <v>0</v>
      </c>
      <c r="GZ37" s="403">
        <f t="shared" si="132"/>
        <v>0</v>
      </c>
      <c r="HA37" s="403">
        <f t="shared" si="132"/>
        <v>0</v>
      </c>
      <c r="HB37" s="403">
        <f t="shared" si="116"/>
        <v>0</v>
      </c>
      <c r="HC37" s="311"/>
      <c r="HD37" s="311"/>
      <c r="HE37" s="311"/>
      <c r="HF37" s="311"/>
      <c r="HG37" s="221" t="str">
        <f t="shared" si="40"/>
        <v/>
      </c>
      <c r="HH37" s="221" t="str">
        <f t="shared" si="41"/>
        <v/>
      </c>
      <c r="HI37" s="311"/>
      <c r="HJ37" s="311"/>
      <c r="HK37" s="311"/>
      <c r="HL37" s="311"/>
      <c r="HM37" s="311"/>
      <c r="HN37" s="311"/>
      <c r="HO37" s="311"/>
      <c r="HP37" s="311"/>
      <c r="HQ37" s="311"/>
      <c r="HR37" s="311"/>
      <c r="HS37" s="311"/>
      <c r="HT37" s="311"/>
      <c r="HU37" s="311"/>
      <c r="HV37" s="311"/>
      <c r="HW37" s="311"/>
      <c r="HX37" s="311"/>
      <c r="HY37" s="311"/>
      <c r="HZ37" s="311"/>
      <c r="IA37" s="311"/>
      <c r="IB37" s="311"/>
      <c r="IC37" s="311"/>
      <c r="ID37" s="311"/>
      <c r="IE37" s="311"/>
      <c r="IF37" s="311"/>
      <c r="IG37" s="311"/>
      <c r="IH37" s="311"/>
      <c r="II37" s="311"/>
      <c r="IJ37" s="311"/>
    </row>
    <row r="38" spans="1:244" s="12" customFormat="1" ht="12" customHeight="1">
      <c r="A38" s="216"/>
      <c r="B38" s="217"/>
      <c r="C38" s="218"/>
      <c r="D38" s="219"/>
      <c r="E38" s="220" t="str">
        <f t="shared" si="117"/>
        <v/>
      </c>
      <c r="F38" s="221" t="str">
        <f t="shared" si="7"/>
        <v/>
      </c>
      <c r="G38" s="219"/>
      <c r="H38" s="220" t="str">
        <f t="shared" si="118"/>
        <v/>
      </c>
      <c r="I38" s="221" t="str">
        <f t="shared" si="9"/>
        <v/>
      </c>
      <c r="J38" s="222"/>
      <c r="K38" s="252">
        <f t="shared" si="119"/>
        <v>0</v>
      </c>
      <c r="L38" s="238">
        <f t="shared" si="11"/>
        <v>0</v>
      </c>
      <c r="M38" s="238">
        <f t="shared" ref="M38:M69" si="134">R38+T38+IF(dkontonr=$M$4,J38,0)-IF(kkontonr=$M$4,J38,0)</f>
        <v>0</v>
      </c>
      <c r="N38" s="316">
        <f t="shared" ref="N38:N69" si="135">IF(dkontonr=0,0,IF(dkontonr&lt;3000,beløp-R38-S38,0)+IF(dkontonr&gt;=10000,beløp,0))</f>
        <v>0</v>
      </c>
      <c r="O38" s="316">
        <f t="shared" ref="O38:O69" si="136">-IF(kkontonr=0,0,IF(kkontonr&lt;3000,beløp+T38-U38,0))-IF(kkontonr&gt;=10000,beløp,0)</f>
        <v>0</v>
      </c>
      <c r="P38" s="316">
        <f t="shared" ref="P38:P69" si="137">IF(dkontonr&gt;=3000,IF(dkontonr&lt;10000,beløp-R38-S38,0),0)</f>
        <v>0</v>
      </c>
      <c r="Q38" s="316">
        <f t="shared" ref="Q38:Q69" si="138">IF(kkontonr&gt;=3000,IF(kkontonr&lt;10000,-beløp-T38-U38,0),0)</f>
        <v>0</v>
      </c>
      <c r="R38" s="371">
        <f t="shared" si="120"/>
        <v>0</v>
      </c>
      <c r="S38" s="316">
        <f t="shared" ref="S38:S69" si="139">IF(dmvakode=2,(beløp)/(1+_mva1)*_mva1,IF(dmvakode=5,(beløp)/(1+_mva2)*_mva2,IF(dmvakode=8,(beløp)/(1+_mva3)*_mva3,0)))</f>
        <v>0</v>
      </c>
      <c r="T38" s="316">
        <f t="shared" si="121"/>
        <v>0</v>
      </c>
      <c r="U38" s="316">
        <f t="shared" ref="U38:U69" si="140">-IF(kmvakode=2,(beløp)/(1+_mva1)*_mva1,IF(kmvakode=5,(beløp)/(1+_mva2)*_mva2,IF(kmvakode=8,(beløp)/(1+_mva3)*_mva3,0)))</f>
        <v>0</v>
      </c>
      <c r="V38" s="317">
        <f t="shared" si="42"/>
        <v>0</v>
      </c>
      <c r="W38" s="318">
        <f t="shared" si="43"/>
        <v>0</v>
      </c>
      <c r="X38" s="318">
        <f t="shared" si="44"/>
        <v>0</v>
      </c>
      <c r="Y38" s="318">
        <f t="shared" si="45"/>
        <v>0</v>
      </c>
      <c r="Z38" s="318">
        <f t="shared" si="46"/>
        <v>0</v>
      </c>
      <c r="AA38" s="318">
        <f>IF(dkontonr&gt;1499,IF(dkontonr&lt;1560,$N38,0))+IF(kkontonr&gt;1499,IF(kkontonr&lt;1560,$O38,0))+IF(dkontonr&gt;(Kontoplan!AF$3-1),IF(dkontonr&lt;(Kontoplan!AF$3+1000),$N38,0))+IF(kkontonr&gt;(Kontoplan!AF$3-1),IF(kkontonr&lt;(Kontoplan!AF$3+1000),$O38,0),0)</f>
        <v>0</v>
      </c>
      <c r="AB38" s="318">
        <f t="shared" si="47"/>
        <v>0</v>
      </c>
      <c r="AC38" s="318">
        <f t="shared" si="48"/>
        <v>0</v>
      </c>
      <c r="AD38" s="318">
        <f t="shared" si="49"/>
        <v>0</v>
      </c>
      <c r="AE38" s="318">
        <f t="shared" si="50"/>
        <v>0</v>
      </c>
      <c r="AF38" s="318">
        <f t="shared" si="51"/>
        <v>0</v>
      </c>
      <c r="AG38" s="318">
        <f>IF(dkontonr&gt;2399,IF(dkontonr&lt;2500,$N38,0))+IF(kkontonr&gt;2399,IF(kkontonr&lt;2500,$O38,0))+IF(dkontonr&gt;(Kontoplan!$AF$4-1),IF(dkontonr&lt;(Kontoplan!$AF$4+1000),$N38,0))+IF(kkontonr&gt;(Kontoplan!$AF$4-1),IF(kkontonr&lt;(Kontoplan!$AF$4+1000),$O38,0))</f>
        <v>0</v>
      </c>
      <c r="AH38" s="318">
        <f t="shared" si="52"/>
        <v>0</v>
      </c>
      <c r="AI38" s="318">
        <f t="shared" si="53"/>
        <v>0</v>
      </c>
      <c r="AJ38" s="318">
        <f t="shared" ref="AJ38:AJ69" si="141">IF(dkontonr&gt;2711,IF(dkontonr&lt;2800,$N38,0))+IF(kkontonr&gt;2711,IF(kkontonr&lt;2800,$O38,0))+IF(dkontonr&lt;2711,M38,IF(dkontonr&gt;2711,$M38,0))+IF(kkontonr&lt;2711,L38,IF(kkontonr&gt;2711,$L38,0))</f>
        <v>0</v>
      </c>
      <c r="AK38" s="318">
        <f t="shared" si="54"/>
        <v>0</v>
      </c>
      <c r="AL38" s="318">
        <f t="shared" si="55"/>
        <v>0</v>
      </c>
      <c r="AM38" s="317">
        <f t="shared" si="56"/>
        <v>0</v>
      </c>
      <c r="AN38" s="318">
        <f t="shared" si="57"/>
        <v>0</v>
      </c>
      <c r="AO38" s="319">
        <f t="shared" si="58"/>
        <v>0</v>
      </c>
      <c r="AP38" s="318">
        <f t="shared" si="59"/>
        <v>0</v>
      </c>
      <c r="AQ38" s="318">
        <f t="shared" si="60"/>
        <v>0</v>
      </c>
      <c r="AR38" s="318">
        <f t="shared" si="61"/>
        <v>0</v>
      </c>
      <c r="AS38" s="318">
        <f t="shared" si="62"/>
        <v>0</v>
      </c>
      <c r="AT38" s="318">
        <f t="shared" si="63"/>
        <v>0</v>
      </c>
      <c r="AU38" s="318">
        <f t="shared" si="64"/>
        <v>0</v>
      </c>
      <c r="AV38" s="318">
        <f t="shared" si="65"/>
        <v>0</v>
      </c>
      <c r="AW38" s="318">
        <f t="shared" si="66"/>
        <v>0</v>
      </c>
      <c r="AX38" s="318">
        <f t="shared" si="67"/>
        <v>0</v>
      </c>
      <c r="AY38" s="318">
        <f t="shared" si="68"/>
        <v>0</v>
      </c>
      <c r="AZ38" s="318">
        <f t="shared" si="69"/>
        <v>0</v>
      </c>
      <c r="BA38" s="318">
        <f t="shared" si="70"/>
        <v>0</v>
      </c>
      <c r="BB38" s="319">
        <f t="shared" si="71"/>
        <v>0</v>
      </c>
      <c r="BC38" s="319">
        <f t="shared" si="72"/>
        <v>0</v>
      </c>
      <c r="BD38" s="317">
        <f t="shared" si="73"/>
        <v>0</v>
      </c>
      <c r="BE38" s="318">
        <f t="shared" si="74"/>
        <v>0</v>
      </c>
      <c r="BF38" s="318">
        <f t="shared" si="75"/>
        <v>0</v>
      </c>
      <c r="BG38" s="318">
        <f t="shared" si="76"/>
        <v>0</v>
      </c>
      <c r="BH38" s="317">
        <f t="shared" si="133"/>
        <v>0</v>
      </c>
      <c r="BI38" s="319">
        <f t="shared" si="133"/>
        <v>0</v>
      </c>
      <c r="BJ38" s="319">
        <f t="shared" si="133"/>
        <v>0</v>
      </c>
      <c r="BK38" s="319">
        <f t="shared" si="133"/>
        <v>0</v>
      </c>
      <c r="BL38" s="319">
        <f t="shared" si="133"/>
        <v>0</v>
      </c>
      <c r="BM38" s="319">
        <f t="shared" si="133"/>
        <v>0</v>
      </c>
      <c r="BN38" s="319">
        <f t="shared" si="133"/>
        <v>0</v>
      </c>
      <c r="BO38" s="319">
        <f t="shared" si="133"/>
        <v>0</v>
      </c>
      <c r="BP38" s="319">
        <f t="shared" si="133"/>
        <v>0</v>
      </c>
      <c r="BQ38" s="319">
        <f t="shared" si="133"/>
        <v>0</v>
      </c>
      <c r="BR38" s="319">
        <f t="shared" si="133"/>
        <v>0</v>
      </c>
      <c r="BS38" s="319">
        <f t="shared" si="133"/>
        <v>0</v>
      </c>
      <c r="BT38" s="319">
        <f t="shared" si="133"/>
        <v>0</v>
      </c>
      <c r="BU38" s="319">
        <f t="shared" si="133"/>
        <v>0</v>
      </c>
      <c r="BV38" s="319">
        <f t="shared" si="133"/>
        <v>0</v>
      </c>
      <c r="BW38" s="319">
        <f t="shared" si="103"/>
        <v>0</v>
      </c>
      <c r="BX38" s="319">
        <f t="shared" si="103"/>
        <v>0</v>
      </c>
      <c r="BY38" s="319">
        <f t="shared" si="103"/>
        <v>0</v>
      </c>
      <c r="BZ38" s="319">
        <f t="shared" si="103"/>
        <v>0</v>
      </c>
      <c r="CA38" s="319">
        <f t="shared" si="103"/>
        <v>0</v>
      </c>
      <c r="CB38" s="317">
        <f t="shared" si="79"/>
        <v>0</v>
      </c>
      <c r="CC38" s="319">
        <f t="shared" si="80"/>
        <v>0</v>
      </c>
      <c r="CD38" s="319">
        <f t="shared" si="81"/>
        <v>0</v>
      </c>
      <c r="CE38" s="319">
        <f t="shared" si="82"/>
        <v>0</v>
      </c>
      <c r="CF38" s="333">
        <f t="shared" si="85"/>
        <v>0</v>
      </c>
      <c r="CG38" s="309">
        <f t="shared" si="86"/>
        <v>0</v>
      </c>
      <c r="CH38" s="309">
        <f t="shared" si="87"/>
        <v>0</v>
      </c>
      <c r="CI38" s="309">
        <f t="shared" si="88"/>
        <v>0</v>
      </c>
      <c r="CJ38" s="309">
        <f t="shared" si="89"/>
        <v>0</v>
      </c>
      <c r="CK38" s="379">
        <f t="shared" si="90"/>
        <v>0</v>
      </c>
      <c r="CL38" s="403">
        <f t="shared" si="122"/>
        <v>0</v>
      </c>
      <c r="CM38" s="403">
        <f t="shared" si="122"/>
        <v>0</v>
      </c>
      <c r="CN38" s="403">
        <f t="shared" si="122"/>
        <v>0</v>
      </c>
      <c r="CO38" s="403">
        <f t="shared" si="122"/>
        <v>0</v>
      </c>
      <c r="CP38" s="403">
        <f t="shared" si="122"/>
        <v>0</v>
      </c>
      <c r="CQ38" s="403">
        <f t="shared" si="122"/>
        <v>0</v>
      </c>
      <c r="CR38" s="403">
        <f t="shared" si="122"/>
        <v>0</v>
      </c>
      <c r="CS38" s="403">
        <f t="shared" si="122"/>
        <v>0</v>
      </c>
      <c r="CT38" s="403">
        <f t="shared" si="122"/>
        <v>0</v>
      </c>
      <c r="CU38" s="403">
        <f t="shared" si="122"/>
        <v>0</v>
      </c>
      <c r="CV38" s="403">
        <f t="shared" si="106"/>
        <v>0</v>
      </c>
      <c r="CW38" s="403">
        <f t="shared" si="106"/>
        <v>0</v>
      </c>
      <c r="CX38" s="403">
        <f t="shared" si="123"/>
        <v>0</v>
      </c>
      <c r="CY38" s="403">
        <f t="shared" si="123"/>
        <v>0</v>
      </c>
      <c r="CZ38" s="403">
        <f t="shared" si="123"/>
        <v>0</v>
      </c>
      <c r="DA38" s="403">
        <f t="shared" si="123"/>
        <v>0</v>
      </c>
      <c r="DB38" s="403">
        <f t="shared" si="123"/>
        <v>0</v>
      </c>
      <c r="DC38" s="403">
        <f t="shared" si="123"/>
        <v>0</v>
      </c>
      <c r="DD38" s="403">
        <f t="shared" si="123"/>
        <v>0</v>
      </c>
      <c r="DE38" s="403">
        <f t="shared" si="123"/>
        <v>0</v>
      </c>
      <c r="DF38" s="403">
        <f t="shared" si="107"/>
        <v>0</v>
      </c>
      <c r="DG38" s="403">
        <f t="shared" si="107"/>
        <v>0</v>
      </c>
      <c r="DH38" s="403">
        <f t="shared" si="123"/>
        <v>0</v>
      </c>
      <c r="DI38" s="403">
        <f t="shared" si="107"/>
        <v>0</v>
      </c>
      <c r="DJ38" s="403">
        <f t="shared" si="107"/>
        <v>0</v>
      </c>
      <c r="DK38" s="403">
        <f t="shared" si="107"/>
        <v>0</v>
      </c>
      <c r="DL38" s="403">
        <f t="shared" si="123"/>
        <v>0</v>
      </c>
      <c r="DM38" s="403">
        <f t="shared" si="124"/>
        <v>0</v>
      </c>
      <c r="DN38" s="403">
        <f t="shared" si="124"/>
        <v>0</v>
      </c>
      <c r="DO38" s="403">
        <f t="shared" si="124"/>
        <v>0</v>
      </c>
      <c r="DP38" s="403">
        <f t="shared" si="124"/>
        <v>0</v>
      </c>
      <c r="DQ38" s="403">
        <f t="shared" si="124"/>
        <v>0</v>
      </c>
      <c r="DR38" s="403">
        <f t="shared" si="124"/>
        <v>0</v>
      </c>
      <c r="DS38" s="403">
        <f t="shared" si="124"/>
        <v>0</v>
      </c>
      <c r="DT38" s="403">
        <f t="shared" si="124"/>
        <v>0</v>
      </c>
      <c r="DU38" s="403">
        <f t="shared" si="124"/>
        <v>0</v>
      </c>
      <c r="DV38" s="403">
        <f t="shared" si="83"/>
        <v>0</v>
      </c>
      <c r="DW38" s="403">
        <f t="shared" si="84"/>
        <v>0</v>
      </c>
      <c r="DX38" s="403">
        <f t="shared" si="125"/>
        <v>0</v>
      </c>
      <c r="DY38" s="403">
        <f t="shared" si="125"/>
        <v>0</v>
      </c>
      <c r="DZ38" s="403">
        <f t="shared" si="125"/>
        <v>0</v>
      </c>
      <c r="EA38" s="403">
        <f t="shared" si="125"/>
        <v>0</v>
      </c>
      <c r="EB38" s="403">
        <f t="shared" si="125"/>
        <v>0</v>
      </c>
      <c r="EC38" s="403">
        <f t="shared" si="125"/>
        <v>0</v>
      </c>
      <c r="ED38" s="403">
        <f t="shared" si="125"/>
        <v>0</v>
      </c>
      <c r="EE38" s="403">
        <f t="shared" si="125"/>
        <v>0</v>
      </c>
      <c r="EF38" s="403">
        <f t="shared" si="109"/>
        <v>0</v>
      </c>
      <c r="EG38" s="403">
        <f t="shared" si="126"/>
        <v>0</v>
      </c>
      <c r="EH38" s="403">
        <f t="shared" si="126"/>
        <v>0</v>
      </c>
      <c r="EI38" s="403">
        <f t="shared" si="126"/>
        <v>0</v>
      </c>
      <c r="EJ38" s="403">
        <f t="shared" si="126"/>
        <v>0</v>
      </c>
      <c r="EK38" s="403">
        <f t="shared" si="126"/>
        <v>0</v>
      </c>
      <c r="EL38" s="403">
        <f t="shared" si="126"/>
        <v>0</v>
      </c>
      <c r="EM38" s="403">
        <f t="shared" si="126"/>
        <v>0</v>
      </c>
      <c r="EN38" s="403">
        <f t="shared" si="126"/>
        <v>0</v>
      </c>
      <c r="EO38" s="403">
        <f t="shared" si="126"/>
        <v>0</v>
      </c>
      <c r="EP38" s="403">
        <f t="shared" si="127"/>
        <v>0</v>
      </c>
      <c r="EQ38" s="403">
        <f t="shared" si="111"/>
        <v>0</v>
      </c>
      <c r="ER38" s="403">
        <f t="shared" si="127"/>
        <v>0</v>
      </c>
      <c r="ES38" s="403">
        <f t="shared" si="127"/>
        <v>0</v>
      </c>
      <c r="ET38" s="403">
        <f t="shared" si="127"/>
        <v>0</v>
      </c>
      <c r="EU38" s="403">
        <f t="shared" si="127"/>
        <v>0</v>
      </c>
      <c r="EV38" s="403">
        <f t="shared" si="127"/>
        <v>0</v>
      </c>
      <c r="EW38" s="403">
        <f t="shared" si="127"/>
        <v>0</v>
      </c>
      <c r="EX38" s="403">
        <f t="shared" si="127"/>
        <v>0</v>
      </c>
      <c r="EY38" s="403">
        <f t="shared" si="127"/>
        <v>0</v>
      </c>
      <c r="EZ38" s="403">
        <f t="shared" si="127"/>
        <v>0</v>
      </c>
      <c r="FA38" s="403">
        <f t="shared" si="128"/>
        <v>0</v>
      </c>
      <c r="FB38" s="403">
        <f t="shared" si="128"/>
        <v>0</v>
      </c>
      <c r="FC38" s="403">
        <f t="shared" si="128"/>
        <v>0</v>
      </c>
      <c r="FD38" s="403">
        <f t="shared" si="128"/>
        <v>0</v>
      </c>
      <c r="FE38" s="403">
        <f t="shared" si="128"/>
        <v>0</v>
      </c>
      <c r="FF38" s="403">
        <f t="shared" si="128"/>
        <v>0</v>
      </c>
      <c r="FG38" s="403">
        <f t="shared" si="128"/>
        <v>0</v>
      </c>
      <c r="FH38" s="403">
        <f t="shared" si="128"/>
        <v>0</v>
      </c>
      <c r="FI38" s="403">
        <f t="shared" si="128"/>
        <v>0</v>
      </c>
      <c r="FJ38" s="403">
        <f t="shared" si="128"/>
        <v>0</v>
      </c>
      <c r="FK38" s="403">
        <f t="shared" si="129"/>
        <v>0</v>
      </c>
      <c r="FL38" s="403">
        <f t="shared" si="129"/>
        <v>0</v>
      </c>
      <c r="FM38" s="403">
        <f t="shared" si="129"/>
        <v>0</v>
      </c>
      <c r="FN38" s="403">
        <f t="shared" si="129"/>
        <v>0</v>
      </c>
      <c r="FO38" s="403">
        <f t="shared" si="129"/>
        <v>0</v>
      </c>
      <c r="FP38" s="403">
        <f t="shared" si="129"/>
        <v>0</v>
      </c>
      <c r="FQ38" s="403">
        <f t="shared" si="129"/>
        <v>0</v>
      </c>
      <c r="FR38" s="403">
        <f t="shared" si="129"/>
        <v>0</v>
      </c>
      <c r="FS38" s="403">
        <f t="shared" si="129"/>
        <v>0</v>
      </c>
      <c r="FT38" s="403">
        <f t="shared" si="129"/>
        <v>0</v>
      </c>
      <c r="FU38" s="403">
        <f t="shared" si="130"/>
        <v>0</v>
      </c>
      <c r="FV38" s="403">
        <f t="shared" si="130"/>
        <v>0</v>
      </c>
      <c r="FW38" s="403">
        <f t="shared" si="130"/>
        <v>0</v>
      </c>
      <c r="FX38" s="403">
        <f t="shared" si="130"/>
        <v>0</v>
      </c>
      <c r="FY38" s="403">
        <f t="shared" si="130"/>
        <v>0</v>
      </c>
      <c r="FZ38" s="403">
        <f t="shared" si="130"/>
        <v>0</v>
      </c>
      <c r="GA38" s="403">
        <f t="shared" si="130"/>
        <v>0</v>
      </c>
      <c r="GB38" s="403">
        <f t="shared" si="130"/>
        <v>0</v>
      </c>
      <c r="GC38" s="403">
        <f t="shared" si="130"/>
        <v>0</v>
      </c>
      <c r="GD38" s="403">
        <f t="shared" si="130"/>
        <v>0</v>
      </c>
      <c r="GE38" s="403">
        <f t="shared" si="130"/>
        <v>0</v>
      </c>
      <c r="GF38" s="403">
        <f t="shared" si="130"/>
        <v>0</v>
      </c>
      <c r="GG38" s="403">
        <f t="shared" si="130"/>
        <v>0</v>
      </c>
      <c r="GH38" s="403">
        <f t="shared" si="114"/>
        <v>0</v>
      </c>
      <c r="GI38" s="403">
        <f t="shared" si="131"/>
        <v>0</v>
      </c>
      <c r="GJ38" s="403">
        <f t="shared" si="131"/>
        <v>0</v>
      </c>
      <c r="GK38" s="403">
        <f t="shared" si="131"/>
        <v>0</v>
      </c>
      <c r="GL38" s="403">
        <f t="shared" si="131"/>
        <v>0</v>
      </c>
      <c r="GM38" s="403">
        <f t="shared" si="131"/>
        <v>0</v>
      </c>
      <c r="GN38" s="403">
        <f t="shared" si="131"/>
        <v>0</v>
      </c>
      <c r="GO38" s="403">
        <f t="shared" si="131"/>
        <v>0</v>
      </c>
      <c r="GP38" s="403">
        <f t="shared" si="131"/>
        <v>0</v>
      </c>
      <c r="GQ38" s="403">
        <f t="shared" si="131"/>
        <v>0</v>
      </c>
      <c r="GR38" s="403">
        <f t="shared" si="132"/>
        <v>0</v>
      </c>
      <c r="GS38" s="403">
        <f t="shared" si="132"/>
        <v>0</v>
      </c>
      <c r="GT38" s="403">
        <f t="shared" si="132"/>
        <v>0</v>
      </c>
      <c r="GU38" s="403">
        <f t="shared" si="132"/>
        <v>0</v>
      </c>
      <c r="GV38" s="403">
        <f t="shared" si="132"/>
        <v>0</v>
      </c>
      <c r="GW38" s="403">
        <f t="shared" si="132"/>
        <v>0</v>
      </c>
      <c r="GX38" s="403">
        <f t="shared" si="132"/>
        <v>0</v>
      </c>
      <c r="GY38" s="403">
        <f t="shared" si="132"/>
        <v>0</v>
      </c>
      <c r="GZ38" s="403">
        <f t="shared" si="132"/>
        <v>0</v>
      </c>
      <c r="HA38" s="403">
        <f t="shared" si="132"/>
        <v>0</v>
      </c>
      <c r="HB38" s="403">
        <f t="shared" si="116"/>
        <v>0</v>
      </c>
      <c r="HC38" s="311"/>
      <c r="HD38" s="311"/>
      <c r="HE38" s="311"/>
      <c r="HF38" s="311"/>
      <c r="HG38" s="221" t="str">
        <f t="shared" si="40"/>
        <v/>
      </c>
      <c r="HH38" s="221" t="str">
        <f t="shared" si="41"/>
        <v/>
      </c>
      <c r="HI38" s="311"/>
      <c r="HJ38" s="311"/>
      <c r="HK38" s="311"/>
      <c r="HL38" s="311"/>
      <c r="HM38" s="311"/>
      <c r="HN38" s="311"/>
      <c r="HO38" s="311"/>
      <c r="HP38" s="311"/>
      <c r="HQ38" s="311"/>
      <c r="HR38" s="311"/>
      <c r="HS38" s="311"/>
      <c r="HT38" s="311"/>
      <c r="HU38" s="311"/>
      <c r="HV38" s="311"/>
      <c r="HW38" s="311"/>
      <c r="HX38" s="311"/>
      <c r="HY38" s="311"/>
      <c r="HZ38" s="311"/>
      <c r="IA38" s="311"/>
      <c r="IB38" s="311"/>
      <c r="IC38" s="311"/>
      <c r="ID38" s="311"/>
      <c r="IE38" s="311"/>
      <c r="IF38" s="311"/>
      <c r="IG38" s="311"/>
      <c r="IH38" s="311"/>
      <c r="II38" s="311"/>
      <c r="IJ38" s="311"/>
    </row>
    <row r="39" spans="1:244" s="12" customFormat="1" ht="12" customHeight="1">
      <c r="A39" s="216"/>
      <c r="B39" s="217"/>
      <c r="C39" s="218"/>
      <c r="D39" s="219"/>
      <c r="E39" s="220" t="str">
        <f t="shared" si="117"/>
        <v/>
      </c>
      <c r="F39" s="221" t="str">
        <f t="shared" si="7"/>
        <v/>
      </c>
      <c r="G39" s="219"/>
      <c r="H39" s="220" t="str">
        <f t="shared" si="118"/>
        <v/>
      </c>
      <c r="I39" s="221" t="str">
        <f t="shared" si="9"/>
        <v/>
      </c>
      <c r="J39" s="222"/>
      <c r="K39" s="252">
        <f t="shared" si="119"/>
        <v>0</v>
      </c>
      <c r="L39" s="238">
        <f t="shared" ref="L39:L70" si="142">S39+U39+IF(dkontonr=$L$4,J39,0)-IF(kkontonr=$L$4,J39,0)</f>
        <v>0</v>
      </c>
      <c r="M39" s="238">
        <f t="shared" si="134"/>
        <v>0</v>
      </c>
      <c r="N39" s="316">
        <f t="shared" si="135"/>
        <v>0</v>
      </c>
      <c r="O39" s="316">
        <f t="shared" si="136"/>
        <v>0</v>
      </c>
      <c r="P39" s="316">
        <f t="shared" si="137"/>
        <v>0</v>
      </c>
      <c r="Q39" s="316">
        <f t="shared" si="138"/>
        <v>0</v>
      </c>
      <c r="R39" s="371">
        <f t="shared" si="120"/>
        <v>0</v>
      </c>
      <c r="S39" s="316">
        <f t="shared" si="139"/>
        <v>0</v>
      </c>
      <c r="T39" s="316">
        <f t="shared" si="121"/>
        <v>0</v>
      </c>
      <c r="U39" s="316">
        <f t="shared" si="140"/>
        <v>0</v>
      </c>
      <c r="V39" s="317">
        <f t="shared" si="42"/>
        <v>0</v>
      </c>
      <c r="W39" s="318">
        <f t="shared" si="43"/>
        <v>0</v>
      </c>
      <c r="X39" s="318">
        <f t="shared" si="44"/>
        <v>0</v>
      </c>
      <c r="Y39" s="318">
        <f t="shared" si="45"/>
        <v>0</v>
      </c>
      <c r="Z39" s="318">
        <f t="shared" si="46"/>
        <v>0</v>
      </c>
      <c r="AA39" s="318">
        <f>IF(dkontonr&gt;1499,IF(dkontonr&lt;1560,$N39,0))+IF(kkontonr&gt;1499,IF(kkontonr&lt;1560,$O39,0))+IF(dkontonr&gt;(Kontoplan!AF$3-1),IF(dkontonr&lt;(Kontoplan!AF$3+1000),$N39,0))+IF(kkontonr&gt;(Kontoplan!AF$3-1),IF(kkontonr&lt;(Kontoplan!AF$3+1000),$O39,0),0)</f>
        <v>0</v>
      </c>
      <c r="AB39" s="318">
        <f t="shared" si="47"/>
        <v>0</v>
      </c>
      <c r="AC39" s="318">
        <f t="shared" si="48"/>
        <v>0</v>
      </c>
      <c r="AD39" s="318">
        <f t="shared" si="49"/>
        <v>0</v>
      </c>
      <c r="AE39" s="318">
        <f t="shared" si="50"/>
        <v>0</v>
      </c>
      <c r="AF39" s="318">
        <f t="shared" si="51"/>
        <v>0</v>
      </c>
      <c r="AG39" s="318">
        <f>IF(dkontonr&gt;2399,IF(dkontonr&lt;2500,$N39,0))+IF(kkontonr&gt;2399,IF(kkontonr&lt;2500,$O39,0))+IF(dkontonr&gt;(Kontoplan!$AF$4-1),IF(dkontonr&lt;(Kontoplan!$AF$4+1000),$N39,0))+IF(kkontonr&gt;(Kontoplan!$AF$4-1),IF(kkontonr&lt;(Kontoplan!$AF$4+1000),$O39,0))</f>
        <v>0</v>
      </c>
      <c r="AH39" s="318">
        <f t="shared" si="52"/>
        <v>0</v>
      </c>
      <c r="AI39" s="318">
        <f t="shared" si="53"/>
        <v>0</v>
      </c>
      <c r="AJ39" s="318">
        <f t="shared" si="141"/>
        <v>0</v>
      </c>
      <c r="AK39" s="318">
        <f t="shared" si="54"/>
        <v>0</v>
      </c>
      <c r="AL39" s="318">
        <f t="shared" si="55"/>
        <v>0</v>
      </c>
      <c r="AM39" s="317">
        <f t="shared" si="56"/>
        <v>0</v>
      </c>
      <c r="AN39" s="318">
        <f t="shared" si="57"/>
        <v>0</v>
      </c>
      <c r="AO39" s="319">
        <f t="shared" si="58"/>
        <v>0</v>
      </c>
      <c r="AP39" s="318">
        <f t="shared" si="59"/>
        <v>0</v>
      </c>
      <c r="AQ39" s="318">
        <f t="shared" si="60"/>
        <v>0</v>
      </c>
      <c r="AR39" s="318">
        <f t="shared" si="61"/>
        <v>0</v>
      </c>
      <c r="AS39" s="318">
        <f t="shared" si="62"/>
        <v>0</v>
      </c>
      <c r="AT39" s="318">
        <f t="shared" si="63"/>
        <v>0</v>
      </c>
      <c r="AU39" s="318">
        <f t="shared" si="64"/>
        <v>0</v>
      </c>
      <c r="AV39" s="318">
        <f t="shared" si="65"/>
        <v>0</v>
      </c>
      <c r="AW39" s="318">
        <f t="shared" si="66"/>
        <v>0</v>
      </c>
      <c r="AX39" s="318">
        <f t="shared" si="67"/>
        <v>0</v>
      </c>
      <c r="AY39" s="318">
        <f t="shared" si="68"/>
        <v>0</v>
      </c>
      <c r="AZ39" s="318">
        <f t="shared" si="69"/>
        <v>0</v>
      </c>
      <c r="BA39" s="318">
        <f t="shared" si="70"/>
        <v>0</v>
      </c>
      <c r="BB39" s="319">
        <f t="shared" si="71"/>
        <v>0</v>
      </c>
      <c r="BC39" s="319">
        <f t="shared" si="72"/>
        <v>0</v>
      </c>
      <c r="BD39" s="317">
        <f t="shared" si="73"/>
        <v>0</v>
      </c>
      <c r="BE39" s="318">
        <f t="shared" si="74"/>
        <v>0</v>
      </c>
      <c r="BF39" s="318">
        <f t="shared" si="75"/>
        <v>0</v>
      </c>
      <c r="BG39" s="318">
        <f t="shared" si="76"/>
        <v>0</v>
      </c>
      <c r="BH39" s="317">
        <f t="shared" si="133"/>
        <v>0</v>
      </c>
      <c r="BI39" s="319">
        <f t="shared" si="133"/>
        <v>0</v>
      </c>
      <c r="BJ39" s="319">
        <f t="shared" si="133"/>
        <v>0</v>
      </c>
      <c r="BK39" s="319">
        <f t="shared" si="133"/>
        <v>0</v>
      </c>
      <c r="BL39" s="319">
        <f t="shared" si="133"/>
        <v>0</v>
      </c>
      <c r="BM39" s="319">
        <f t="shared" si="133"/>
        <v>0</v>
      </c>
      <c r="BN39" s="319">
        <f t="shared" si="133"/>
        <v>0</v>
      </c>
      <c r="BO39" s="319">
        <f t="shared" si="133"/>
        <v>0</v>
      </c>
      <c r="BP39" s="319">
        <f t="shared" si="133"/>
        <v>0</v>
      </c>
      <c r="BQ39" s="319">
        <f t="shared" si="133"/>
        <v>0</v>
      </c>
      <c r="BR39" s="319">
        <f t="shared" si="133"/>
        <v>0</v>
      </c>
      <c r="BS39" s="319">
        <f t="shared" si="133"/>
        <v>0</v>
      </c>
      <c r="BT39" s="319">
        <f t="shared" si="133"/>
        <v>0</v>
      </c>
      <c r="BU39" s="319">
        <f t="shared" si="133"/>
        <v>0</v>
      </c>
      <c r="BV39" s="319">
        <f t="shared" si="133"/>
        <v>0</v>
      </c>
      <c r="BW39" s="319">
        <f t="shared" si="103"/>
        <v>0</v>
      </c>
      <c r="BX39" s="319">
        <f t="shared" si="103"/>
        <v>0</v>
      </c>
      <c r="BY39" s="319">
        <f t="shared" si="103"/>
        <v>0</v>
      </c>
      <c r="BZ39" s="319">
        <f t="shared" si="103"/>
        <v>0</v>
      </c>
      <c r="CA39" s="319">
        <f t="shared" si="103"/>
        <v>0</v>
      </c>
      <c r="CB39" s="317">
        <f t="shared" si="79"/>
        <v>0</v>
      </c>
      <c r="CC39" s="319">
        <f t="shared" si="80"/>
        <v>0</v>
      </c>
      <c r="CD39" s="319">
        <f t="shared" si="81"/>
        <v>0</v>
      </c>
      <c r="CE39" s="319">
        <f t="shared" si="82"/>
        <v>0</v>
      </c>
      <c r="CF39" s="333">
        <f t="shared" si="85"/>
        <v>0</v>
      </c>
      <c r="CG39" s="309">
        <f t="shared" si="86"/>
        <v>0</v>
      </c>
      <c r="CH39" s="309">
        <f t="shared" si="87"/>
        <v>0</v>
      </c>
      <c r="CI39" s="309">
        <f t="shared" si="88"/>
        <v>0</v>
      </c>
      <c r="CJ39" s="309">
        <f t="shared" si="89"/>
        <v>0</v>
      </c>
      <c r="CK39" s="379">
        <f t="shared" si="90"/>
        <v>0</v>
      </c>
      <c r="CL39" s="403">
        <f t="shared" si="122"/>
        <v>0</v>
      </c>
      <c r="CM39" s="403">
        <f t="shared" si="122"/>
        <v>0</v>
      </c>
      <c r="CN39" s="403">
        <f t="shared" si="122"/>
        <v>0</v>
      </c>
      <c r="CO39" s="403">
        <f t="shared" si="122"/>
        <v>0</v>
      </c>
      <c r="CP39" s="403">
        <f t="shared" si="122"/>
        <v>0</v>
      </c>
      <c r="CQ39" s="403">
        <f t="shared" si="122"/>
        <v>0</v>
      </c>
      <c r="CR39" s="403">
        <f t="shared" si="122"/>
        <v>0</v>
      </c>
      <c r="CS39" s="403">
        <f t="shared" si="122"/>
        <v>0</v>
      </c>
      <c r="CT39" s="403">
        <f t="shared" si="122"/>
        <v>0</v>
      </c>
      <c r="CU39" s="403">
        <f t="shared" si="122"/>
        <v>0</v>
      </c>
      <c r="CV39" s="403">
        <f t="shared" si="106"/>
        <v>0</v>
      </c>
      <c r="CW39" s="403">
        <f t="shared" si="106"/>
        <v>0</v>
      </c>
      <c r="CX39" s="403">
        <f t="shared" si="123"/>
        <v>0</v>
      </c>
      <c r="CY39" s="403">
        <f t="shared" si="123"/>
        <v>0</v>
      </c>
      <c r="CZ39" s="403">
        <f t="shared" si="123"/>
        <v>0</v>
      </c>
      <c r="DA39" s="403">
        <f t="shared" si="123"/>
        <v>0</v>
      </c>
      <c r="DB39" s="403">
        <f t="shared" si="123"/>
        <v>0</v>
      </c>
      <c r="DC39" s="403">
        <f t="shared" si="123"/>
        <v>0</v>
      </c>
      <c r="DD39" s="403">
        <f t="shared" si="123"/>
        <v>0</v>
      </c>
      <c r="DE39" s="403">
        <f t="shared" si="123"/>
        <v>0</v>
      </c>
      <c r="DF39" s="403">
        <f t="shared" si="107"/>
        <v>0</v>
      </c>
      <c r="DG39" s="403">
        <f t="shared" si="107"/>
        <v>0</v>
      </c>
      <c r="DH39" s="403">
        <f t="shared" si="123"/>
        <v>0</v>
      </c>
      <c r="DI39" s="403">
        <f t="shared" si="107"/>
        <v>0</v>
      </c>
      <c r="DJ39" s="403">
        <f t="shared" si="107"/>
        <v>0</v>
      </c>
      <c r="DK39" s="403">
        <f t="shared" si="107"/>
        <v>0</v>
      </c>
      <c r="DL39" s="403">
        <f t="shared" si="123"/>
        <v>0</v>
      </c>
      <c r="DM39" s="403">
        <f t="shared" si="124"/>
        <v>0</v>
      </c>
      <c r="DN39" s="403">
        <f t="shared" si="124"/>
        <v>0</v>
      </c>
      <c r="DO39" s="403">
        <f t="shared" si="124"/>
        <v>0</v>
      </c>
      <c r="DP39" s="403">
        <f t="shared" si="124"/>
        <v>0</v>
      </c>
      <c r="DQ39" s="403">
        <f t="shared" si="124"/>
        <v>0</v>
      </c>
      <c r="DR39" s="403">
        <f t="shared" si="124"/>
        <v>0</v>
      </c>
      <c r="DS39" s="403">
        <f t="shared" si="124"/>
        <v>0</v>
      </c>
      <c r="DT39" s="403">
        <f t="shared" si="124"/>
        <v>0</v>
      </c>
      <c r="DU39" s="403">
        <f t="shared" si="124"/>
        <v>0</v>
      </c>
      <c r="DV39" s="403">
        <f t="shared" si="83"/>
        <v>0</v>
      </c>
      <c r="DW39" s="403">
        <f t="shared" si="84"/>
        <v>0</v>
      </c>
      <c r="DX39" s="403">
        <f t="shared" si="125"/>
        <v>0</v>
      </c>
      <c r="DY39" s="403">
        <f t="shared" si="125"/>
        <v>0</v>
      </c>
      <c r="DZ39" s="403">
        <f t="shared" si="125"/>
        <v>0</v>
      </c>
      <c r="EA39" s="403">
        <f t="shared" si="125"/>
        <v>0</v>
      </c>
      <c r="EB39" s="403">
        <f t="shared" si="125"/>
        <v>0</v>
      </c>
      <c r="EC39" s="403">
        <f t="shared" si="125"/>
        <v>0</v>
      </c>
      <c r="ED39" s="403">
        <f t="shared" si="125"/>
        <v>0</v>
      </c>
      <c r="EE39" s="403">
        <f t="shared" si="125"/>
        <v>0</v>
      </c>
      <c r="EF39" s="403">
        <f t="shared" si="109"/>
        <v>0</v>
      </c>
      <c r="EG39" s="403">
        <f t="shared" si="126"/>
        <v>0</v>
      </c>
      <c r="EH39" s="403">
        <f t="shared" si="126"/>
        <v>0</v>
      </c>
      <c r="EI39" s="403">
        <f t="shared" si="126"/>
        <v>0</v>
      </c>
      <c r="EJ39" s="403">
        <f t="shared" si="126"/>
        <v>0</v>
      </c>
      <c r="EK39" s="403">
        <f t="shared" si="126"/>
        <v>0</v>
      </c>
      <c r="EL39" s="403">
        <f t="shared" si="126"/>
        <v>0</v>
      </c>
      <c r="EM39" s="403">
        <f t="shared" si="126"/>
        <v>0</v>
      </c>
      <c r="EN39" s="403">
        <f t="shared" si="126"/>
        <v>0</v>
      </c>
      <c r="EO39" s="403">
        <f t="shared" si="126"/>
        <v>0</v>
      </c>
      <c r="EP39" s="403">
        <f t="shared" si="127"/>
        <v>0</v>
      </c>
      <c r="EQ39" s="403">
        <f t="shared" si="111"/>
        <v>0</v>
      </c>
      <c r="ER39" s="403">
        <f t="shared" si="127"/>
        <v>0</v>
      </c>
      <c r="ES39" s="403">
        <f t="shared" si="127"/>
        <v>0</v>
      </c>
      <c r="ET39" s="403">
        <f t="shared" si="127"/>
        <v>0</v>
      </c>
      <c r="EU39" s="403">
        <f t="shared" si="127"/>
        <v>0</v>
      </c>
      <c r="EV39" s="403">
        <f t="shared" si="127"/>
        <v>0</v>
      </c>
      <c r="EW39" s="403">
        <f t="shared" si="127"/>
        <v>0</v>
      </c>
      <c r="EX39" s="403">
        <f t="shared" si="127"/>
        <v>0</v>
      </c>
      <c r="EY39" s="403">
        <f t="shared" si="127"/>
        <v>0</v>
      </c>
      <c r="EZ39" s="403">
        <f t="shared" si="127"/>
        <v>0</v>
      </c>
      <c r="FA39" s="403">
        <f t="shared" si="128"/>
        <v>0</v>
      </c>
      <c r="FB39" s="403">
        <f t="shared" si="128"/>
        <v>0</v>
      </c>
      <c r="FC39" s="403">
        <f t="shared" si="128"/>
        <v>0</v>
      </c>
      <c r="FD39" s="403">
        <f t="shared" si="128"/>
        <v>0</v>
      </c>
      <c r="FE39" s="403">
        <f t="shared" si="128"/>
        <v>0</v>
      </c>
      <c r="FF39" s="403">
        <f t="shared" si="128"/>
        <v>0</v>
      </c>
      <c r="FG39" s="403">
        <f t="shared" si="128"/>
        <v>0</v>
      </c>
      <c r="FH39" s="403">
        <f t="shared" si="128"/>
        <v>0</v>
      </c>
      <c r="FI39" s="403">
        <f t="shared" si="128"/>
        <v>0</v>
      </c>
      <c r="FJ39" s="403">
        <f t="shared" si="128"/>
        <v>0</v>
      </c>
      <c r="FK39" s="403">
        <f t="shared" si="129"/>
        <v>0</v>
      </c>
      <c r="FL39" s="403">
        <f t="shared" si="129"/>
        <v>0</v>
      </c>
      <c r="FM39" s="403">
        <f t="shared" si="129"/>
        <v>0</v>
      </c>
      <c r="FN39" s="403">
        <f t="shared" si="129"/>
        <v>0</v>
      </c>
      <c r="FO39" s="403">
        <f t="shared" si="129"/>
        <v>0</v>
      </c>
      <c r="FP39" s="403">
        <f t="shared" si="129"/>
        <v>0</v>
      </c>
      <c r="FQ39" s="403">
        <f t="shared" si="129"/>
        <v>0</v>
      </c>
      <c r="FR39" s="403">
        <f t="shared" si="129"/>
        <v>0</v>
      </c>
      <c r="FS39" s="403">
        <f t="shared" si="129"/>
        <v>0</v>
      </c>
      <c r="FT39" s="403">
        <f t="shared" si="129"/>
        <v>0</v>
      </c>
      <c r="FU39" s="403">
        <f t="shared" si="130"/>
        <v>0</v>
      </c>
      <c r="FV39" s="403">
        <f t="shared" si="130"/>
        <v>0</v>
      </c>
      <c r="FW39" s="403">
        <f t="shared" si="130"/>
        <v>0</v>
      </c>
      <c r="FX39" s="403">
        <f t="shared" si="130"/>
        <v>0</v>
      </c>
      <c r="FY39" s="403">
        <f t="shared" si="130"/>
        <v>0</v>
      </c>
      <c r="FZ39" s="403">
        <f t="shared" si="130"/>
        <v>0</v>
      </c>
      <c r="GA39" s="403">
        <f t="shared" si="130"/>
        <v>0</v>
      </c>
      <c r="GB39" s="403">
        <f t="shared" si="130"/>
        <v>0</v>
      </c>
      <c r="GC39" s="403">
        <f t="shared" si="130"/>
        <v>0</v>
      </c>
      <c r="GD39" s="403">
        <f t="shared" si="130"/>
        <v>0</v>
      </c>
      <c r="GE39" s="403">
        <f t="shared" si="130"/>
        <v>0</v>
      </c>
      <c r="GF39" s="403">
        <f t="shared" si="130"/>
        <v>0</v>
      </c>
      <c r="GG39" s="403">
        <f t="shared" si="130"/>
        <v>0</v>
      </c>
      <c r="GH39" s="403">
        <f t="shared" si="114"/>
        <v>0</v>
      </c>
      <c r="GI39" s="403">
        <f t="shared" si="131"/>
        <v>0</v>
      </c>
      <c r="GJ39" s="403">
        <f t="shared" si="131"/>
        <v>0</v>
      </c>
      <c r="GK39" s="403">
        <f t="shared" si="131"/>
        <v>0</v>
      </c>
      <c r="GL39" s="403">
        <f t="shared" si="131"/>
        <v>0</v>
      </c>
      <c r="GM39" s="403">
        <f t="shared" si="131"/>
        <v>0</v>
      </c>
      <c r="GN39" s="403">
        <f t="shared" si="131"/>
        <v>0</v>
      </c>
      <c r="GO39" s="403">
        <f t="shared" si="131"/>
        <v>0</v>
      </c>
      <c r="GP39" s="403">
        <f t="shared" si="131"/>
        <v>0</v>
      </c>
      <c r="GQ39" s="403">
        <f t="shared" si="131"/>
        <v>0</v>
      </c>
      <c r="GR39" s="403">
        <f t="shared" si="132"/>
        <v>0</v>
      </c>
      <c r="GS39" s="403">
        <f t="shared" si="132"/>
        <v>0</v>
      </c>
      <c r="GT39" s="403">
        <f t="shared" si="132"/>
        <v>0</v>
      </c>
      <c r="GU39" s="403">
        <f t="shared" si="132"/>
        <v>0</v>
      </c>
      <c r="GV39" s="403">
        <f t="shared" si="132"/>
        <v>0</v>
      </c>
      <c r="GW39" s="403">
        <f t="shared" si="132"/>
        <v>0</v>
      </c>
      <c r="GX39" s="403">
        <f t="shared" si="132"/>
        <v>0</v>
      </c>
      <c r="GY39" s="403">
        <f t="shared" si="132"/>
        <v>0</v>
      </c>
      <c r="GZ39" s="403">
        <f t="shared" si="132"/>
        <v>0</v>
      </c>
      <c r="HA39" s="403">
        <f t="shared" si="132"/>
        <v>0</v>
      </c>
      <c r="HB39" s="403">
        <f t="shared" si="116"/>
        <v>0</v>
      </c>
      <c r="HC39" s="311"/>
      <c r="HD39" s="311"/>
      <c r="HE39" s="311"/>
      <c r="HF39" s="311"/>
      <c r="HG39" s="221" t="str">
        <f t="shared" si="40"/>
        <v/>
      </c>
      <c r="HH39" s="221" t="str">
        <f t="shared" si="41"/>
        <v/>
      </c>
      <c r="HI39" s="311"/>
      <c r="HJ39" s="311"/>
      <c r="HK39" s="311"/>
      <c r="HL39" s="311"/>
      <c r="HM39" s="311"/>
      <c r="HN39" s="311"/>
      <c r="HO39" s="311"/>
      <c r="HP39" s="311"/>
      <c r="HQ39" s="311"/>
      <c r="HR39" s="311"/>
      <c r="HS39" s="311"/>
      <c r="HT39" s="311"/>
      <c r="HU39" s="311"/>
      <c r="HV39" s="311"/>
      <c r="HW39" s="311"/>
      <c r="HX39" s="311"/>
      <c r="HY39" s="311"/>
      <c r="HZ39" s="311"/>
      <c r="IA39" s="311"/>
      <c r="IB39" s="311"/>
      <c r="IC39" s="311"/>
      <c r="ID39" s="311"/>
      <c r="IE39" s="311"/>
      <c r="IF39" s="311"/>
      <c r="IG39" s="311"/>
      <c r="IH39" s="311"/>
      <c r="II39" s="311"/>
      <c r="IJ39" s="311"/>
    </row>
    <row r="40" spans="1:244" s="12" customFormat="1" ht="12" customHeight="1">
      <c r="A40" s="216"/>
      <c r="B40" s="217"/>
      <c r="C40" s="223"/>
      <c r="D40" s="219"/>
      <c r="E40" s="220" t="str">
        <f t="shared" si="117"/>
        <v/>
      </c>
      <c r="F40" s="221" t="str">
        <f t="shared" si="7"/>
        <v/>
      </c>
      <c r="G40" s="219"/>
      <c r="H40" s="220" t="str">
        <f t="shared" si="118"/>
        <v/>
      </c>
      <c r="I40" s="221" t="str">
        <f t="shared" si="9"/>
        <v/>
      </c>
      <c r="J40" s="222"/>
      <c r="K40" s="252">
        <f t="shared" si="119"/>
        <v>0</v>
      </c>
      <c r="L40" s="238">
        <f t="shared" si="142"/>
        <v>0</v>
      </c>
      <c r="M40" s="238">
        <f t="shared" si="134"/>
        <v>0</v>
      </c>
      <c r="N40" s="316">
        <f t="shared" si="135"/>
        <v>0</v>
      </c>
      <c r="O40" s="316">
        <f t="shared" si="136"/>
        <v>0</v>
      </c>
      <c r="P40" s="316">
        <f t="shared" si="137"/>
        <v>0</v>
      </c>
      <c r="Q40" s="316">
        <f t="shared" si="138"/>
        <v>0</v>
      </c>
      <c r="R40" s="371">
        <f t="shared" si="120"/>
        <v>0</v>
      </c>
      <c r="S40" s="316">
        <f t="shared" si="139"/>
        <v>0</v>
      </c>
      <c r="T40" s="316">
        <f t="shared" si="121"/>
        <v>0</v>
      </c>
      <c r="U40" s="316">
        <f t="shared" si="140"/>
        <v>0</v>
      </c>
      <c r="V40" s="317">
        <f t="shared" si="42"/>
        <v>0</v>
      </c>
      <c r="W40" s="318">
        <f t="shared" si="43"/>
        <v>0</v>
      </c>
      <c r="X40" s="318">
        <f t="shared" si="44"/>
        <v>0</v>
      </c>
      <c r="Y40" s="318">
        <f t="shared" si="45"/>
        <v>0</v>
      </c>
      <c r="Z40" s="318">
        <f t="shared" si="46"/>
        <v>0</v>
      </c>
      <c r="AA40" s="318">
        <f>IF(dkontonr&gt;1499,IF(dkontonr&lt;1560,$N40,0))+IF(kkontonr&gt;1499,IF(kkontonr&lt;1560,$O40,0))+IF(dkontonr&gt;(Kontoplan!AF$3-1),IF(dkontonr&lt;(Kontoplan!AF$3+1000),$N40,0))+IF(kkontonr&gt;(Kontoplan!AF$3-1),IF(kkontonr&lt;(Kontoplan!AF$3+1000),$O40,0),0)</f>
        <v>0</v>
      </c>
      <c r="AB40" s="318">
        <f t="shared" si="47"/>
        <v>0</v>
      </c>
      <c r="AC40" s="318">
        <f t="shared" si="48"/>
        <v>0</v>
      </c>
      <c r="AD40" s="318">
        <f t="shared" si="49"/>
        <v>0</v>
      </c>
      <c r="AE40" s="318">
        <f t="shared" si="50"/>
        <v>0</v>
      </c>
      <c r="AF40" s="318">
        <f t="shared" si="51"/>
        <v>0</v>
      </c>
      <c r="AG40" s="318">
        <f>IF(dkontonr&gt;2399,IF(dkontonr&lt;2500,$N40,0))+IF(kkontonr&gt;2399,IF(kkontonr&lt;2500,$O40,0))+IF(dkontonr&gt;(Kontoplan!$AF$4-1),IF(dkontonr&lt;(Kontoplan!$AF$4+1000),$N40,0))+IF(kkontonr&gt;(Kontoplan!$AF$4-1),IF(kkontonr&lt;(Kontoplan!$AF$4+1000),$O40,0))</f>
        <v>0</v>
      </c>
      <c r="AH40" s="318">
        <f t="shared" si="52"/>
        <v>0</v>
      </c>
      <c r="AI40" s="318">
        <f t="shared" si="53"/>
        <v>0</v>
      </c>
      <c r="AJ40" s="318">
        <f t="shared" si="141"/>
        <v>0</v>
      </c>
      <c r="AK40" s="318">
        <f t="shared" si="54"/>
        <v>0</v>
      </c>
      <c r="AL40" s="318">
        <f t="shared" si="55"/>
        <v>0</v>
      </c>
      <c r="AM40" s="317">
        <f t="shared" si="56"/>
        <v>0</v>
      </c>
      <c r="AN40" s="318">
        <f t="shared" si="57"/>
        <v>0</v>
      </c>
      <c r="AO40" s="319">
        <f t="shared" si="58"/>
        <v>0</v>
      </c>
      <c r="AP40" s="318">
        <f t="shared" si="59"/>
        <v>0</v>
      </c>
      <c r="AQ40" s="318">
        <f t="shared" si="60"/>
        <v>0</v>
      </c>
      <c r="AR40" s="318">
        <f t="shared" si="61"/>
        <v>0</v>
      </c>
      <c r="AS40" s="318">
        <f t="shared" si="62"/>
        <v>0</v>
      </c>
      <c r="AT40" s="318">
        <f t="shared" si="63"/>
        <v>0</v>
      </c>
      <c r="AU40" s="318">
        <f t="shared" si="64"/>
        <v>0</v>
      </c>
      <c r="AV40" s="318">
        <f t="shared" si="65"/>
        <v>0</v>
      </c>
      <c r="AW40" s="318">
        <f t="shared" si="66"/>
        <v>0</v>
      </c>
      <c r="AX40" s="318">
        <f t="shared" si="67"/>
        <v>0</v>
      </c>
      <c r="AY40" s="318">
        <f t="shared" si="68"/>
        <v>0</v>
      </c>
      <c r="AZ40" s="318">
        <f t="shared" si="69"/>
        <v>0</v>
      </c>
      <c r="BA40" s="318">
        <f t="shared" si="70"/>
        <v>0</v>
      </c>
      <c r="BB40" s="319">
        <f t="shared" si="71"/>
        <v>0</v>
      </c>
      <c r="BC40" s="319">
        <f t="shared" si="72"/>
        <v>0</v>
      </c>
      <c r="BD40" s="317">
        <f t="shared" si="73"/>
        <v>0</v>
      </c>
      <c r="BE40" s="318">
        <f t="shared" si="74"/>
        <v>0</v>
      </c>
      <c r="BF40" s="318">
        <f t="shared" si="75"/>
        <v>0</v>
      </c>
      <c r="BG40" s="318">
        <f t="shared" si="76"/>
        <v>0</v>
      </c>
      <c r="BH40" s="317">
        <f t="shared" si="133"/>
        <v>0</v>
      </c>
      <c r="BI40" s="319">
        <f t="shared" si="133"/>
        <v>0</v>
      </c>
      <c r="BJ40" s="319">
        <f t="shared" si="133"/>
        <v>0</v>
      </c>
      <c r="BK40" s="319">
        <f t="shared" si="133"/>
        <v>0</v>
      </c>
      <c r="BL40" s="319">
        <f t="shared" si="133"/>
        <v>0</v>
      </c>
      <c r="BM40" s="319">
        <f t="shared" si="133"/>
        <v>0</v>
      </c>
      <c r="BN40" s="319">
        <f t="shared" si="133"/>
        <v>0</v>
      </c>
      <c r="BO40" s="319">
        <f t="shared" si="133"/>
        <v>0</v>
      </c>
      <c r="BP40" s="319">
        <f t="shared" si="133"/>
        <v>0</v>
      </c>
      <c r="BQ40" s="319">
        <f t="shared" si="133"/>
        <v>0</v>
      </c>
      <c r="BR40" s="319">
        <f t="shared" si="133"/>
        <v>0</v>
      </c>
      <c r="BS40" s="319">
        <f t="shared" si="133"/>
        <v>0</v>
      </c>
      <c r="BT40" s="319">
        <f t="shared" si="133"/>
        <v>0</v>
      </c>
      <c r="BU40" s="319">
        <f t="shared" si="133"/>
        <v>0</v>
      </c>
      <c r="BV40" s="319">
        <f t="shared" si="133"/>
        <v>0</v>
      </c>
      <c r="BW40" s="319">
        <f t="shared" si="103"/>
        <v>0</v>
      </c>
      <c r="BX40" s="319">
        <f t="shared" si="103"/>
        <v>0</v>
      </c>
      <c r="BY40" s="319">
        <f t="shared" si="103"/>
        <v>0</v>
      </c>
      <c r="BZ40" s="319">
        <f t="shared" si="103"/>
        <v>0</v>
      </c>
      <c r="CA40" s="319">
        <f t="shared" si="103"/>
        <v>0</v>
      </c>
      <c r="CB40" s="317">
        <f t="shared" si="79"/>
        <v>0</v>
      </c>
      <c r="CC40" s="319">
        <f t="shared" si="80"/>
        <v>0</v>
      </c>
      <c r="CD40" s="319">
        <f t="shared" si="81"/>
        <v>0</v>
      </c>
      <c r="CE40" s="319">
        <f t="shared" si="82"/>
        <v>0</v>
      </c>
      <c r="CF40" s="333">
        <f t="shared" si="85"/>
        <v>0</v>
      </c>
      <c r="CG40" s="309">
        <f t="shared" si="86"/>
        <v>0</v>
      </c>
      <c r="CH40" s="309">
        <f t="shared" si="87"/>
        <v>0</v>
      </c>
      <c r="CI40" s="309">
        <f t="shared" si="88"/>
        <v>0</v>
      </c>
      <c r="CJ40" s="309">
        <f t="shared" si="89"/>
        <v>0</v>
      </c>
      <c r="CK40" s="379">
        <f t="shared" si="90"/>
        <v>0</v>
      </c>
      <c r="CL40" s="403">
        <f t="shared" si="122"/>
        <v>0</v>
      </c>
      <c r="CM40" s="403">
        <f t="shared" si="122"/>
        <v>0</v>
      </c>
      <c r="CN40" s="403">
        <f t="shared" si="122"/>
        <v>0</v>
      </c>
      <c r="CO40" s="403">
        <f t="shared" si="122"/>
        <v>0</v>
      </c>
      <c r="CP40" s="403">
        <f t="shared" si="122"/>
        <v>0</v>
      </c>
      <c r="CQ40" s="403">
        <f t="shared" si="122"/>
        <v>0</v>
      </c>
      <c r="CR40" s="403">
        <f t="shared" si="122"/>
        <v>0</v>
      </c>
      <c r="CS40" s="403">
        <f t="shared" si="122"/>
        <v>0</v>
      </c>
      <c r="CT40" s="403">
        <f t="shared" si="122"/>
        <v>0</v>
      </c>
      <c r="CU40" s="403">
        <f t="shared" si="122"/>
        <v>0</v>
      </c>
      <c r="CV40" s="403">
        <f t="shared" si="106"/>
        <v>0</v>
      </c>
      <c r="CW40" s="403">
        <f t="shared" si="106"/>
        <v>0</v>
      </c>
      <c r="CX40" s="403">
        <f t="shared" si="123"/>
        <v>0</v>
      </c>
      <c r="CY40" s="403">
        <f t="shared" si="123"/>
        <v>0</v>
      </c>
      <c r="CZ40" s="403">
        <f t="shared" si="123"/>
        <v>0</v>
      </c>
      <c r="DA40" s="403">
        <f t="shared" si="123"/>
        <v>0</v>
      </c>
      <c r="DB40" s="403">
        <f t="shared" si="123"/>
        <v>0</v>
      </c>
      <c r="DC40" s="403">
        <f t="shared" si="123"/>
        <v>0</v>
      </c>
      <c r="DD40" s="403">
        <f t="shared" si="123"/>
        <v>0</v>
      </c>
      <c r="DE40" s="403">
        <f t="shared" si="123"/>
        <v>0</v>
      </c>
      <c r="DF40" s="403">
        <f t="shared" si="107"/>
        <v>0</v>
      </c>
      <c r="DG40" s="403">
        <f t="shared" si="107"/>
        <v>0</v>
      </c>
      <c r="DH40" s="403">
        <f t="shared" si="123"/>
        <v>0</v>
      </c>
      <c r="DI40" s="403">
        <f t="shared" si="107"/>
        <v>0</v>
      </c>
      <c r="DJ40" s="403">
        <f t="shared" si="107"/>
        <v>0</v>
      </c>
      <c r="DK40" s="403">
        <f t="shared" si="107"/>
        <v>0</v>
      </c>
      <c r="DL40" s="403">
        <f t="shared" si="123"/>
        <v>0</v>
      </c>
      <c r="DM40" s="403">
        <f t="shared" si="124"/>
        <v>0</v>
      </c>
      <c r="DN40" s="403">
        <f t="shared" si="124"/>
        <v>0</v>
      </c>
      <c r="DO40" s="403">
        <f t="shared" si="124"/>
        <v>0</v>
      </c>
      <c r="DP40" s="403">
        <f t="shared" si="124"/>
        <v>0</v>
      </c>
      <c r="DQ40" s="403">
        <f t="shared" si="124"/>
        <v>0</v>
      </c>
      <c r="DR40" s="403">
        <f t="shared" si="124"/>
        <v>0</v>
      </c>
      <c r="DS40" s="403">
        <f t="shared" si="124"/>
        <v>0</v>
      </c>
      <c r="DT40" s="403">
        <f t="shared" si="124"/>
        <v>0</v>
      </c>
      <c r="DU40" s="403">
        <f t="shared" si="124"/>
        <v>0</v>
      </c>
      <c r="DV40" s="403">
        <f t="shared" si="83"/>
        <v>0</v>
      </c>
      <c r="DW40" s="403">
        <f t="shared" si="84"/>
        <v>0</v>
      </c>
      <c r="DX40" s="403">
        <f t="shared" si="125"/>
        <v>0</v>
      </c>
      <c r="DY40" s="403">
        <f t="shared" si="125"/>
        <v>0</v>
      </c>
      <c r="DZ40" s="403">
        <f t="shared" si="125"/>
        <v>0</v>
      </c>
      <c r="EA40" s="403">
        <f t="shared" si="125"/>
        <v>0</v>
      </c>
      <c r="EB40" s="403">
        <f t="shared" si="125"/>
        <v>0</v>
      </c>
      <c r="EC40" s="403">
        <f t="shared" si="125"/>
        <v>0</v>
      </c>
      <c r="ED40" s="403">
        <f t="shared" si="125"/>
        <v>0</v>
      </c>
      <c r="EE40" s="403">
        <f t="shared" si="125"/>
        <v>0</v>
      </c>
      <c r="EF40" s="403">
        <f t="shared" si="109"/>
        <v>0</v>
      </c>
      <c r="EG40" s="403">
        <f t="shared" si="126"/>
        <v>0</v>
      </c>
      <c r="EH40" s="403">
        <f t="shared" si="126"/>
        <v>0</v>
      </c>
      <c r="EI40" s="403">
        <f t="shared" si="126"/>
        <v>0</v>
      </c>
      <c r="EJ40" s="403">
        <f t="shared" si="126"/>
        <v>0</v>
      </c>
      <c r="EK40" s="403">
        <f t="shared" si="126"/>
        <v>0</v>
      </c>
      <c r="EL40" s="403">
        <f t="shared" si="126"/>
        <v>0</v>
      </c>
      <c r="EM40" s="403">
        <f t="shared" si="126"/>
        <v>0</v>
      </c>
      <c r="EN40" s="403">
        <f t="shared" si="126"/>
        <v>0</v>
      </c>
      <c r="EO40" s="403">
        <f t="shared" si="126"/>
        <v>0</v>
      </c>
      <c r="EP40" s="403">
        <f t="shared" si="127"/>
        <v>0</v>
      </c>
      <c r="EQ40" s="403">
        <f t="shared" si="111"/>
        <v>0</v>
      </c>
      <c r="ER40" s="403">
        <f t="shared" si="127"/>
        <v>0</v>
      </c>
      <c r="ES40" s="403">
        <f t="shared" si="127"/>
        <v>0</v>
      </c>
      <c r="ET40" s="403">
        <f t="shared" si="127"/>
        <v>0</v>
      </c>
      <c r="EU40" s="403">
        <f t="shared" si="127"/>
        <v>0</v>
      </c>
      <c r="EV40" s="403">
        <f t="shared" si="127"/>
        <v>0</v>
      </c>
      <c r="EW40" s="403">
        <f t="shared" si="127"/>
        <v>0</v>
      </c>
      <c r="EX40" s="403">
        <f t="shared" si="127"/>
        <v>0</v>
      </c>
      <c r="EY40" s="403">
        <f t="shared" si="127"/>
        <v>0</v>
      </c>
      <c r="EZ40" s="403">
        <f t="shared" si="127"/>
        <v>0</v>
      </c>
      <c r="FA40" s="403">
        <f t="shared" si="128"/>
        <v>0</v>
      </c>
      <c r="FB40" s="403">
        <f t="shared" si="128"/>
        <v>0</v>
      </c>
      <c r="FC40" s="403">
        <f t="shared" si="128"/>
        <v>0</v>
      </c>
      <c r="FD40" s="403">
        <f t="shared" si="128"/>
        <v>0</v>
      </c>
      <c r="FE40" s="403">
        <f t="shared" si="128"/>
        <v>0</v>
      </c>
      <c r="FF40" s="403">
        <f t="shared" si="128"/>
        <v>0</v>
      </c>
      <c r="FG40" s="403">
        <f t="shared" si="128"/>
        <v>0</v>
      </c>
      <c r="FH40" s="403">
        <f t="shared" si="128"/>
        <v>0</v>
      </c>
      <c r="FI40" s="403">
        <f t="shared" si="128"/>
        <v>0</v>
      </c>
      <c r="FJ40" s="403">
        <f t="shared" si="128"/>
        <v>0</v>
      </c>
      <c r="FK40" s="403">
        <f t="shared" si="129"/>
        <v>0</v>
      </c>
      <c r="FL40" s="403">
        <f t="shared" si="129"/>
        <v>0</v>
      </c>
      <c r="FM40" s="403">
        <f t="shared" si="129"/>
        <v>0</v>
      </c>
      <c r="FN40" s="403">
        <f t="shared" si="129"/>
        <v>0</v>
      </c>
      <c r="FO40" s="403">
        <f t="shared" si="129"/>
        <v>0</v>
      </c>
      <c r="FP40" s="403">
        <f t="shared" si="129"/>
        <v>0</v>
      </c>
      <c r="FQ40" s="403">
        <f t="shared" si="129"/>
        <v>0</v>
      </c>
      <c r="FR40" s="403">
        <f t="shared" si="129"/>
        <v>0</v>
      </c>
      <c r="FS40" s="403">
        <f t="shared" si="129"/>
        <v>0</v>
      </c>
      <c r="FT40" s="403">
        <f t="shared" si="129"/>
        <v>0</v>
      </c>
      <c r="FU40" s="403">
        <f t="shared" si="130"/>
        <v>0</v>
      </c>
      <c r="FV40" s="403">
        <f t="shared" si="130"/>
        <v>0</v>
      </c>
      <c r="FW40" s="403">
        <f t="shared" si="130"/>
        <v>0</v>
      </c>
      <c r="FX40" s="403">
        <f t="shared" si="130"/>
        <v>0</v>
      </c>
      <c r="FY40" s="403">
        <f t="shared" si="130"/>
        <v>0</v>
      </c>
      <c r="FZ40" s="403">
        <f t="shared" si="130"/>
        <v>0</v>
      </c>
      <c r="GA40" s="403">
        <f t="shared" si="130"/>
        <v>0</v>
      </c>
      <c r="GB40" s="403">
        <f t="shared" si="130"/>
        <v>0</v>
      </c>
      <c r="GC40" s="403">
        <f t="shared" si="130"/>
        <v>0</v>
      </c>
      <c r="GD40" s="403">
        <f t="shared" si="130"/>
        <v>0</v>
      </c>
      <c r="GE40" s="403">
        <f t="shared" si="130"/>
        <v>0</v>
      </c>
      <c r="GF40" s="403">
        <f t="shared" si="130"/>
        <v>0</v>
      </c>
      <c r="GG40" s="403">
        <f t="shared" si="130"/>
        <v>0</v>
      </c>
      <c r="GH40" s="403">
        <f t="shared" si="114"/>
        <v>0</v>
      </c>
      <c r="GI40" s="403">
        <f t="shared" si="131"/>
        <v>0</v>
      </c>
      <c r="GJ40" s="403">
        <f t="shared" si="131"/>
        <v>0</v>
      </c>
      <c r="GK40" s="403">
        <f t="shared" si="131"/>
        <v>0</v>
      </c>
      <c r="GL40" s="403">
        <f t="shared" si="131"/>
        <v>0</v>
      </c>
      <c r="GM40" s="403">
        <f t="shared" si="131"/>
        <v>0</v>
      </c>
      <c r="GN40" s="403">
        <f t="shared" si="131"/>
        <v>0</v>
      </c>
      <c r="GO40" s="403">
        <f t="shared" si="131"/>
        <v>0</v>
      </c>
      <c r="GP40" s="403">
        <f t="shared" si="131"/>
        <v>0</v>
      </c>
      <c r="GQ40" s="403">
        <f t="shared" si="131"/>
        <v>0</v>
      </c>
      <c r="GR40" s="403">
        <f t="shared" si="132"/>
        <v>0</v>
      </c>
      <c r="GS40" s="403">
        <f t="shared" si="132"/>
        <v>0</v>
      </c>
      <c r="GT40" s="403">
        <f t="shared" si="132"/>
        <v>0</v>
      </c>
      <c r="GU40" s="403">
        <f t="shared" si="132"/>
        <v>0</v>
      </c>
      <c r="GV40" s="403">
        <f t="shared" si="132"/>
        <v>0</v>
      </c>
      <c r="GW40" s="403">
        <f t="shared" si="132"/>
        <v>0</v>
      </c>
      <c r="GX40" s="403">
        <f t="shared" si="132"/>
        <v>0</v>
      </c>
      <c r="GY40" s="403">
        <f t="shared" si="132"/>
        <v>0</v>
      </c>
      <c r="GZ40" s="403">
        <f t="shared" si="132"/>
        <v>0</v>
      </c>
      <c r="HA40" s="403">
        <f t="shared" si="132"/>
        <v>0</v>
      </c>
      <c r="HB40" s="403">
        <f t="shared" si="116"/>
        <v>0</v>
      </c>
      <c r="HC40" s="311"/>
      <c r="HD40" s="311"/>
      <c r="HE40" s="311"/>
      <c r="HF40" s="311"/>
      <c r="HG40" s="221" t="str">
        <f t="shared" si="40"/>
        <v/>
      </c>
      <c r="HH40" s="221" t="str">
        <f t="shared" si="41"/>
        <v/>
      </c>
      <c r="HI40" s="311"/>
      <c r="HJ40" s="311"/>
      <c r="HK40" s="311"/>
      <c r="HL40" s="311"/>
      <c r="HM40" s="311"/>
      <c r="HN40" s="311"/>
      <c r="HO40" s="311"/>
      <c r="HP40" s="311"/>
      <c r="HQ40" s="311"/>
      <c r="HR40" s="311"/>
      <c r="HS40" s="311"/>
      <c r="HT40" s="311"/>
      <c r="HU40" s="311"/>
      <c r="HV40" s="311"/>
      <c r="HW40" s="311"/>
      <c r="HX40" s="311"/>
      <c r="HY40" s="311"/>
      <c r="HZ40" s="311"/>
      <c r="IA40" s="311"/>
      <c r="IB40" s="311"/>
      <c r="IC40" s="311"/>
      <c r="ID40" s="311"/>
      <c r="IE40" s="311"/>
      <c r="IF40" s="311"/>
      <c r="IG40" s="311"/>
      <c r="IH40" s="311"/>
      <c r="II40" s="311"/>
      <c r="IJ40" s="311"/>
    </row>
    <row r="41" spans="1:244" s="12" customFormat="1" ht="12" customHeight="1">
      <c r="A41" s="216"/>
      <c r="B41" s="217"/>
      <c r="C41" s="223"/>
      <c r="D41" s="219"/>
      <c r="E41" s="220" t="str">
        <f t="shared" si="117"/>
        <v/>
      </c>
      <c r="F41" s="221" t="str">
        <f t="shared" si="7"/>
        <v/>
      </c>
      <c r="G41" s="219"/>
      <c r="H41" s="220" t="str">
        <f t="shared" si="118"/>
        <v/>
      </c>
      <c r="I41" s="221" t="str">
        <f t="shared" si="9"/>
        <v/>
      </c>
      <c r="J41" s="222"/>
      <c r="K41" s="252">
        <f t="shared" si="119"/>
        <v>0</v>
      </c>
      <c r="L41" s="238">
        <f t="shared" si="142"/>
        <v>0</v>
      </c>
      <c r="M41" s="238">
        <f t="shared" si="134"/>
        <v>0</v>
      </c>
      <c r="N41" s="316">
        <f t="shared" si="135"/>
        <v>0</v>
      </c>
      <c r="O41" s="316">
        <f t="shared" si="136"/>
        <v>0</v>
      </c>
      <c r="P41" s="316">
        <f t="shared" si="137"/>
        <v>0</v>
      </c>
      <c r="Q41" s="316">
        <f t="shared" si="138"/>
        <v>0</v>
      </c>
      <c r="R41" s="371">
        <f t="shared" si="120"/>
        <v>0</v>
      </c>
      <c r="S41" s="316">
        <f t="shared" si="139"/>
        <v>0</v>
      </c>
      <c r="T41" s="316">
        <f t="shared" si="121"/>
        <v>0</v>
      </c>
      <c r="U41" s="316">
        <f t="shared" si="140"/>
        <v>0</v>
      </c>
      <c r="V41" s="317">
        <f t="shared" si="42"/>
        <v>0</v>
      </c>
      <c r="W41" s="318">
        <f t="shared" si="43"/>
        <v>0</v>
      </c>
      <c r="X41" s="318">
        <f t="shared" si="44"/>
        <v>0</v>
      </c>
      <c r="Y41" s="318">
        <f t="shared" si="45"/>
        <v>0</v>
      </c>
      <c r="Z41" s="318">
        <f t="shared" si="46"/>
        <v>0</v>
      </c>
      <c r="AA41" s="318">
        <f>IF(dkontonr&gt;1499,IF(dkontonr&lt;1560,$N41,0))+IF(kkontonr&gt;1499,IF(kkontonr&lt;1560,$O41,0))+IF(dkontonr&gt;(Kontoplan!AF$3-1),IF(dkontonr&lt;(Kontoplan!AF$3+1000),$N41,0))+IF(kkontonr&gt;(Kontoplan!AF$3-1),IF(kkontonr&lt;(Kontoplan!AF$3+1000),$O41,0),0)</f>
        <v>0</v>
      </c>
      <c r="AB41" s="318">
        <f t="shared" si="47"/>
        <v>0</v>
      </c>
      <c r="AC41" s="318">
        <f t="shared" si="48"/>
        <v>0</v>
      </c>
      <c r="AD41" s="318">
        <f t="shared" si="49"/>
        <v>0</v>
      </c>
      <c r="AE41" s="318">
        <f t="shared" si="50"/>
        <v>0</v>
      </c>
      <c r="AF41" s="318">
        <f t="shared" si="51"/>
        <v>0</v>
      </c>
      <c r="AG41" s="318">
        <f>IF(dkontonr&gt;2399,IF(dkontonr&lt;2500,$N41,0))+IF(kkontonr&gt;2399,IF(kkontonr&lt;2500,$O41,0))+IF(dkontonr&gt;(Kontoplan!$AF$4-1),IF(dkontonr&lt;(Kontoplan!$AF$4+1000),$N41,0))+IF(kkontonr&gt;(Kontoplan!$AF$4-1),IF(kkontonr&lt;(Kontoplan!$AF$4+1000),$O41,0))</f>
        <v>0</v>
      </c>
      <c r="AH41" s="318">
        <f t="shared" si="52"/>
        <v>0</v>
      </c>
      <c r="AI41" s="318">
        <f t="shared" si="53"/>
        <v>0</v>
      </c>
      <c r="AJ41" s="318">
        <f t="shared" si="141"/>
        <v>0</v>
      </c>
      <c r="AK41" s="318">
        <f t="shared" si="54"/>
        <v>0</v>
      </c>
      <c r="AL41" s="318">
        <f t="shared" si="55"/>
        <v>0</v>
      </c>
      <c r="AM41" s="317">
        <f t="shared" si="56"/>
        <v>0</v>
      </c>
      <c r="AN41" s="318">
        <f t="shared" si="57"/>
        <v>0</v>
      </c>
      <c r="AO41" s="319">
        <f t="shared" si="58"/>
        <v>0</v>
      </c>
      <c r="AP41" s="318">
        <f t="shared" si="59"/>
        <v>0</v>
      </c>
      <c r="AQ41" s="318">
        <f t="shared" si="60"/>
        <v>0</v>
      </c>
      <c r="AR41" s="318">
        <f t="shared" si="61"/>
        <v>0</v>
      </c>
      <c r="AS41" s="318">
        <f t="shared" si="62"/>
        <v>0</v>
      </c>
      <c r="AT41" s="318">
        <f t="shared" si="63"/>
        <v>0</v>
      </c>
      <c r="AU41" s="318">
        <f t="shared" si="64"/>
        <v>0</v>
      </c>
      <c r="AV41" s="318">
        <f t="shared" si="65"/>
        <v>0</v>
      </c>
      <c r="AW41" s="318">
        <f t="shared" si="66"/>
        <v>0</v>
      </c>
      <c r="AX41" s="318">
        <f t="shared" si="67"/>
        <v>0</v>
      </c>
      <c r="AY41" s="318">
        <f t="shared" si="68"/>
        <v>0</v>
      </c>
      <c r="AZ41" s="318">
        <f t="shared" si="69"/>
        <v>0</v>
      </c>
      <c r="BA41" s="318">
        <f t="shared" si="70"/>
        <v>0</v>
      </c>
      <c r="BB41" s="319">
        <f t="shared" si="71"/>
        <v>0</v>
      </c>
      <c r="BC41" s="319">
        <f t="shared" si="72"/>
        <v>0</v>
      </c>
      <c r="BD41" s="317">
        <f t="shared" si="73"/>
        <v>0</v>
      </c>
      <c r="BE41" s="318">
        <f t="shared" si="74"/>
        <v>0</v>
      </c>
      <c r="BF41" s="318">
        <f t="shared" si="75"/>
        <v>0</v>
      </c>
      <c r="BG41" s="318">
        <f t="shared" si="76"/>
        <v>0</v>
      </c>
      <c r="BH41" s="317">
        <f t="shared" si="133"/>
        <v>0</v>
      </c>
      <c r="BI41" s="319">
        <f t="shared" si="133"/>
        <v>0</v>
      </c>
      <c r="BJ41" s="319">
        <f t="shared" si="133"/>
        <v>0</v>
      </c>
      <c r="BK41" s="319">
        <f t="shared" si="133"/>
        <v>0</v>
      </c>
      <c r="BL41" s="319">
        <f t="shared" si="133"/>
        <v>0</v>
      </c>
      <c r="BM41" s="319">
        <f t="shared" si="133"/>
        <v>0</v>
      </c>
      <c r="BN41" s="319">
        <f t="shared" si="133"/>
        <v>0</v>
      </c>
      <c r="BO41" s="319">
        <f t="shared" si="133"/>
        <v>0</v>
      </c>
      <c r="BP41" s="319">
        <f t="shared" si="133"/>
        <v>0</v>
      </c>
      <c r="BQ41" s="319">
        <f t="shared" si="133"/>
        <v>0</v>
      </c>
      <c r="BR41" s="319">
        <f t="shared" si="133"/>
        <v>0</v>
      </c>
      <c r="BS41" s="319">
        <f t="shared" si="133"/>
        <v>0</v>
      </c>
      <c r="BT41" s="319">
        <f t="shared" si="133"/>
        <v>0</v>
      </c>
      <c r="BU41" s="319">
        <f t="shared" si="133"/>
        <v>0</v>
      </c>
      <c r="BV41" s="319">
        <f t="shared" si="133"/>
        <v>0</v>
      </c>
      <c r="BW41" s="319">
        <f t="shared" si="103"/>
        <v>0</v>
      </c>
      <c r="BX41" s="319">
        <f t="shared" si="103"/>
        <v>0</v>
      </c>
      <c r="BY41" s="319">
        <f t="shared" si="103"/>
        <v>0</v>
      </c>
      <c r="BZ41" s="319">
        <f t="shared" si="103"/>
        <v>0</v>
      </c>
      <c r="CA41" s="319">
        <f t="shared" si="103"/>
        <v>0</v>
      </c>
      <c r="CB41" s="317">
        <f t="shared" si="79"/>
        <v>0</v>
      </c>
      <c r="CC41" s="319">
        <f t="shared" si="80"/>
        <v>0</v>
      </c>
      <c r="CD41" s="319">
        <f t="shared" si="81"/>
        <v>0</v>
      </c>
      <c r="CE41" s="319">
        <f t="shared" si="82"/>
        <v>0</v>
      </c>
      <c r="CF41" s="333">
        <f t="shared" si="85"/>
        <v>0</v>
      </c>
      <c r="CG41" s="309">
        <f t="shared" si="86"/>
        <v>0</v>
      </c>
      <c r="CH41" s="309">
        <f t="shared" si="87"/>
        <v>0</v>
      </c>
      <c r="CI41" s="309">
        <f t="shared" si="88"/>
        <v>0</v>
      </c>
      <c r="CJ41" s="309">
        <f t="shared" si="89"/>
        <v>0</v>
      </c>
      <c r="CK41" s="379">
        <f t="shared" si="90"/>
        <v>0</v>
      </c>
      <c r="CL41" s="403">
        <f t="shared" si="122"/>
        <v>0</v>
      </c>
      <c r="CM41" s="403">
        <f t="shared" si="122"/>
        <v>0</v>
      </c>
      <c r="CN41" s="403">
        <f t="shared" si="122"/>
        <v>0</v>
      </c>
      <c r="CO41" s="403">
        <f t="shared" si="122"/>
        <v>0</v>
      </c>
      <c r="CP41" s="403">
        <f t="shared" si="122"/>
        <v>0</v>
      </c>
      <c r="CQ41" s="403">
        <f t="shared" si="122"/>
        <v>0</v>
      </c>
      <c r="CR41" s="403">
        <f t="shared" si="122"/>
        <v>0</v>
      </c>
      <c r="CS41" s="403">
        <f t="shared" si="122"/>
        <v>0</v>
      </c>
      <c r="CT41" s="403">
        <f t="shared" si="122"/>
        <v>0</v>
      </c>
      <c r="CU41" s="403">
        <f t="shared" si="122"/>
        <v>0</v>
      </c>
      <c r="CV41" s="403">
        <f t="shared" si="106"/>
        <v>0</v>
      </c>
      <c r="CW41" s="403">
        <f t="shared" si="106"/>
        <v>0</v>
      </c>
      <c r="CX41" s="403">
        <f t="shared" si="123"/>
        <v>0</v>
      </c>
      <c r="CY41" s="403">
        <f t="shared" si="123"/>
        <v>0</v>
      </c>
      <c r="CZ41" s="403">
        <f t="shared" si="123"/>
        <v>0</v>
      </c>
      <c r="DA41" s="403">
        <f t="shared" si="123"/>
        <v>0</v>
      </c>
      <c r="DB41" s="403">
        <f t="shared" si="123"/>
        <v>0</v>
      </c>
      <c r="DC41" s="403">
        <f t="shared" si="123"/>
        <v>0</v>
      </c>
      <c r="DD41" s="403">
        <f t="shared" si="123"/>
        <v>0</v>
      </c>
      <c r="DE41" s="403">
        <f t="shared" si="123"/>
        <v>0</v>
      </c>
      <c r="DF41" s="403">
        <f t="shared" si="107"/>
        <v>0</v>
      </c>
      <c r="DG41" s="403">
        <f t="shared" si="107"/>
        <v>0</v>
      </c>
      <c r="DH41" s="403">
        <f t="shared" si="123"/>
        <v>0</v>
      </c>
      <c r="DI41" s="403">
        <f t="shared" si="107"/>
        <v>0</v>
      </c>
      <c r="DJ41" s="403">
        <f t="shared" si="107"/>
        <v>0</v>
      </c>
      <c r="DK41" s="403">
        <f t="shared" si="107"/>
        <v>0</v>
      </c>
      <c r="DL41" s="403">
        <f t="shared" si="123"/>
        <v>0</v>
      </c>
      <c r="DM41" s="403">
        <f t="shared" si="124"/>
        <v>0</v>
      </c>
      <c r="DN41" s="403">
        <f t="shared" si="124"/>
        <v>0</v>
      </c>
      <c r="DO41" s="403">
        <f t="shared" si="124"/>
        <v>0</v>
      </c>
      <c r="DP41" s="403">
        <f t="shared" si="124"/>
        <v>0</v>
      </c>
      <c r="DQ41" s="403">
        <f t="shared" si="124"/>
        <v>0</v>
      </c>
      <c r="DR41" s="403">
        <f t="shared" si="124"/>
        <v>0</v>
      </c>
      <c r="DS41" s="403">
        <f t="shared" si="124"/>
        <v>0</v>
      </c>
      <c r="DT41" s="403">
        <f t="shared" si="124"/>
        <v>0</v>
      </c>
      <c r="DU41" s="403">
        <f t="shared" si="124"/>
        <v>0</v>
      </c>
      <c r="DV41" s="403">
        <f t="shared" si="83"/>
        <v>0</v>
      </c>
      <c r="DW41" s="403">
        <f t="shared" si="84"/>
        <v>0</v>
      </c>
      <c r="DX41" s="403">
        <f t="shared" si="125"/>
        <v>0</v>
      </c>
      <c r="DY41" s="403">
        <f t="shared" si="125"/>
        <v>0</v>
      </c>
      <c r="DZ41" s="403">
        <f t="shared" si="125"/>
        <v>0</v>
      </c>
      <c r="EA41" s="403">
        <f t="shared" si="125"/>
        <v>0</v>
      </c>
      <c r="EB41" s="403">
        <f t="shared" si="125"/>
        <v>0</v>
      </c>
      <c r="EC41" s="403">
        <f t="shared" si="125"/>
        <v>0</v>
      </c>
      <c r="ED41" s="403">
        <f t="shared" si="125"/>
        <v>0</v>
      </c>
      <c r="EE41" s="403">
        <f t="shared" si="125"/>
        <v>0</v>
      </c>
      <c r="EF41" s="403">
        <f t="shared" si="109"/>
        <v>0</v>
      </c>
      <c r="EG41" s="403">
        <f t="shared" si="126"/>
        <v>0</v>
      </c>
      <c r="EH41" s="403">
        <f t="shared" si="126"/>
        <v>0</v>
      </c>
      <c r="EI41" s="403">
        <f t="shared" si="126"/>
        <v>0</v>
      </c>
      <c r="EJ41" s="403">
        <f t="shared" si="126"/>
        <v>0</v>
      </c>
      <c r="EK41" s="403">
        <f t="shared" si="126"/>
        <v>0</v>
      </c>
      <c r="EL41" s="403">
        <f t="shared" si="126"/>
        <v>0</v>
      </c>
      <c r="EM41" s="403">
        <f t="shared" si="126"/>
        <v>0</v>
      </c>
      <c r="EN41" s="403">
        <f t="shared" si="126"/>
        <v>0</v>
      </c>
      <c r="EO41" s="403">
        <f t="shared" si="126"/>
        <v>0</v>
      </c>
      <c r="EP41" s="403">
        <f t="shared" si="127"/>
        <v>0</v>
      </c>
      <c r="EQ41" s="403">
        <f t="shared" si="111"/>
        <v>0</v>
      </c>
      <c r="ER41" s="403">
        <f t="shared" si="127"/>
        <v>0</v>
      </c>
      <c r="ES41" s="403">
        <f t="shared" si="127"/>
        <v>0</v>
      </c>
      <c r="ET41" s="403">
        <f t="shared" si="127"/>
        <v>0</v>
      </c>
      <c r="EU41" s="403">
        <f t="shared" si="127"/>
        <v>0</v>
      </c>
      <c r="EV41" s="403">
        <f t="shared" si="127"/>
        <v>0</v>
      </c>
      <c r="EW41" s="403">
        <f t="shared" si="127"/>
        <v>0</v>
      </c>
      <c r="EX41" s="403">
        <f t="shared" si="127"/>
        <v>0</v>
      </c>
      <c r="EY41" s="403">
        <f t="shared" si="127"/>
        <v>0</v>
      </c>
      <c r="EZ41" s="403">
        <f t="shared" si="127"/>
        <v>0</v>
      </c>
      <c r="FA41" s="403">
        <f t="shared" si="128"/>
        <v>0</v>
      </c>
      <c r="FB41" s="403">
        <f t="shared" si="128"/>
        <v>0</v>
      </c>
      <c r="FC41" s="403">
        <f t="shared" si="128"/>
        <v>0</v>
      </c>
      <c r="FD41" s="403">
        <f t="shared" si="128"/>
        <v>0</v>
      </c>
      <c r="FE41" s="403">
        <f t="shared" si="128"/>
        <v>0</v>
      </c>
      <c r="FF41" s="403">
        <f t="shared" si="128"/>
        <v>0</v>
      </c>
      <c r="FG41" s="403">
        <f t="shared" si="128"/>
        <v>0</v>
      </c>
      <c r="FH41" s="403">
        <f t="shared" si="128"/>
        <v>0</v>
      </c>
      <c r="FI41" s="403">
        <f t="shared" si="128"/>
        <v>0</v>
      </c>
      <c r="FJ41" s="403">
        <f t="shared" si="128"/>
        <v>0</v>
      </c>
      <c r="FK41" s="403">
        <f t="shared" si="129"/>
        <v>0</v>
      </c>
      <c r="FL41" s="403">
        <f t="shared" si="129"/>
        <v>0</v>
      </c>
      <c r="FM41" s="403">
        <f t="shared" si="129"/>
        <v>0</v>
      </c>
      <c r="FN41" s="403">
        <f t="shared" si="129"/>
        <v>0</v>
      </c>
      <c r="FO41" s="403">
        <f t="shared" si="129"/>
        <v>0</v>
      </c>
      <c r="FP41" s="403">
        <f t="shared" si="129"/>
        <v>0</v>
      </c>
      <c r="FQ41" s="403">
        <f t="shared" si="129"/>
        <v>0</v>
      </c>
      <c r="FR41" s="403">
        <f t="shared" si="129"/>
        <v>0</v>
      </c>
      <c r="FS41" s="403">
        <f t="shared" si="129"/>
        <v>0</v>
      </c>
      <c r="FT41" s="403">
        <f t="shared" si="129"/>
        <v>0</v>
      </c>
      <c r="FU41" s="403">
        <f t="shared" si="130"/>
        <v>0</v>
      </c>
      <c r="FV41" s="403">
        <f t="shared" si="130"/>
        <v>0</v>
      </c>
      <c r="FW41" s="403">
        <f t="shared" si="130"/>
        <v>0</v>
      </c>
      <c r="FX41" s="403">
        <f t="shared" si="130"/>
        <v>0</v>
      </c>
      <c r="FY41" s="403">
        <f t="shared" si="130"/>
        <v>0</v>
      </c>
      <c r="FZ41" s="403">
        <f t="shared" si="130"/>
        <v>0</v>
      </c>
      <c r="GA41" s="403">
        <f t="shared" si="130"/>
        <v>0</v>
      </c>
      <c r="GB41" s="403">
        <f t="shared" si="130"/>
        <v>0</v>
      </c>
      <c r="GC41" s="403">
        <f t="shared" si="130"/>
        <v>0</v>
      </c>
      <c r="GD41" s="403">
        <f t="shared" si="130"/>
        <v>0</v>
      </c>
      <c r="GE41" s="403">
        <f t="shared" si="130"/>
        <v>0</v>
      </c>
      <c r="GF41" s="403">
        <f t="shared" si="130"/>
        <v>0</v>
      </c>
      <c r="GG41" s="403">
        <f t="shared" si="130"/>
        <v>0</v>
      </c>
      <c r="GH41" s="403">
        <f t="shared" si="114"/>
        <v>0</v>
      </c>
      <c r="GI41" s="403">
        <f t="shared" si="131"/>
        <v>0</v>
      </c>
      <c r="GJ41" s="403">
        <f t="shared" si="131"/>
        <v>0</v>
      </c>
      <c r="GK41" s="403">
        <f t="shared" si="131"/>
        <v>0</v>
      </c>
      <c r="GL41" s="403">
        <f t="shared" si="131"/>
        <v>0</v>
      </c>
      <c r="GM41" s="403">
        <f t="shared" si="131"/>
        <v>0</v>
      </c>
      <c r="GN41" s="403">
        <f t="shared" si="131"/>
        <v>0</v>
      </c>
      <c r="GO41" s="403">
        <f t="shared" si="131"/>
        <v>0</v>
      </c>
      <c r="GP41" s="403">
        <f t="shared" si="131"/>
        <v>0</v>
      </c>
      <c r="GQ41" s="403">
        <f t="shared" si="131"/>
        <v>0</v>
      </c>
      <c r="GR41" s="403">
        <f t="shared" si="132"/>
        <v>0</v>
      </c>
      <c r="GS41" s="403">
        <f t="shared" si="132"/>
        <v>0</v>
      </c>
      <c r="GT41" s="403">
        <f t="shared" si="132"/>
        <v>0</v>
      </c>
      <c r="GU41" s="403">
        <f t="shared" si="132"/>
        <v>0</v>
      </c>
      <c r="GV41" s="403">
        <f t="shared" si="132"/>
        <v>0</v>
      </c>
      <c r="GW41" s="403">
        <f t="shared" si="132"/>
        <v>0</v>
      </c>
      <c r="GX41" s="403">
        <f t="shared" si="132"/>
        <v>0</v>
      </c>
      <c r="GY41" s="403">
        <f t="shared" si="132"/>
        <v>0</v>
      </c>
      <c r="GZ41" s="403">
        <f t="shared" si="132"/>
        <v>0</v>
      </c>
      <c r="HA41" s="403">
        <f t="shared" si="132"/>
        <v>0</v>
      </c>
      <c r="HB41" s="403">
        <f t="shared" si="116"/>
        <v>0</v>
      </c>
      <c r="HC41" s="311"/>
      <c r="HD41" s="311"/>
      <c r="HE41" s="311"/>
      <c r="HF41" s="311"/>
      <c r="HG41" s="221" t="str">
        <f t="shared" si="40"/>
        <v/>
      </c>
      <c r="HH41" s="221" t="str">
        <f t="shared" si="41"/>
        <v/>
      </c>
      <c r="HI41" s="311"/>
      <c r="HJ41" s="311"/>
      <c r="HK41" s="311"/>
      <c r="HL41" s="311"/>
      <c r="HM41" s="311"/>
      <c r="HN41" s="311"/>
      <c r="HO41" s="311"/>
      <c r="HP41" s="311"/>
      <c r="HQ41" s="311"/>
      <c r="HR41" s="311"/>
      <c r="HS41" s="311"/>
      <c r="HT41" s="311"/>
      <c r="HU41" s="311"/>
      <c r="HV41" s="311"/>
      <c r="HW41" s="311"/>
      <c r="HX41" s="311"/>
      <c r="HY41" s="311"/>
      <c r="HZ41" s="311"/>
      <c r="IA41" s="311"/>
      <c r="IB41" s="311"/>
      <c r="IC41" s="311"/>
      <c r="ID41" s="311"/>
      <c r="IE41" s="311"/>
      <c r="IF41" s="311"/>
      <c r="IG41" s="311"/>
      <c r="IH41" s="311"/>
      <c r="II41" s="311"/>
      <c r="IJ41" s="311"/>
    </row>
    <row r="42" spans="1:244" s="12" customFormat="1" ht="12" customHeight="1">
      <c r="A42" s="216"/>
      <c r="B42" s="217"/>
      <c r="C42" s="223"/>
      <c r="D42" s="219"/>
      <c r="E42" s="220" t="str">
        <f t="shared" si="117"/>
        <v/>
      </c>
      <c r="F42" s="221" t="str">
        <f t="shared" si="7"/>
        <v/>
      </c>
      <c r="G42" s="219"/>
      <c r="H42" s="220" t="str">
        <f t="shared" si="118"/>
        <v/>
      </c>
      <c r="I42" s="221" t="str">
        <f t="shared" si="9"/>
        <v/>
      </c>
      <c r="J42" s="222"/>
      <c r="K42" s="252">
        <f t="shared" si="119"/>
        <v>0</v>
      </c>
      <c r="L42" s="238">
        <f t="shared" si="142"/>
        <v>0</v>
      </c>
      <c r="M42" s="238">
        <f t="shared" si="134"/>
        <v>0</v>
      </c>
      <c r="N42" s="316">
        <f t="shared" si="135"/>
        <v>0</v>
      </c>
      <c r="O42" s="316">
        <f t="shared" si="136"/>
        <v>0</v>
      </c>
      <c r="P42" s="316">
        <f t="shared" si="137"/>
        <v>0</v>
      </c>
      <c r="Q42" s="316">
        <f t="shared" si="138"/>
        <v>0</v>
      </c>
      <c r="R42" s="371">
        <f t="shared" si="120"/>
        <v>0</v>
      </c>
      <c r="S42" s="316">
        <f t="shared" si="139"/>
        <v>0</v>
      </c>
      <c r="T42" s="316">
        <f t="shared" si="121"/>
        <v>0</v>
      </c>
      <c r="U42" s="316">
        <f t="shared" si="140"/>
        <v>0</v>
      </c>
      <c r="V42" s="317">
        <f t="shared" si="42"/>
        <v>0</v>
      </c>
      <c r="W42" s="318">
        <f t="shared" si="43"/>
        <v>0</v>
      </c>
      <c r="X42" s="318">
        <f t="shared" si="44"/>
        <v>0</v>
      </c>
      <c r="Y42" s="318">
        <f t="shared" si="45"/>
        <v>0</v>
      </c>
      <c r="Z42" s="318">
        <f t="shared" si="46"/>
        <v>0</v>
      </c>
      <c r="AA42" s="318">
        <f>IF(dkontonr&gt;1499,IF(dkontonr&lt;1560,$N42,0))+IF(kkontonr&gt;1499,IF(kkontonr&lt;1560,$O42,0))+IF(dkontonr&gt;(Kontoplan!AF$3-1),IF(dkontonr&lt;(Kontoplan!AF$3+1000),$N42,0))+IF(kkontonr&gt;(Kontoplan!AF$3-1),IF(kkontonr&lt;(Kontoplan!AF$3+1000),$O42,0),0)</f>
        <v>0</v>
      </c>
      <c r="AB42" s="318">
        <f t="shared" si="47"/>
        <v>0</v>
      </c>
      <c r="AC42" s="318">
        <f t="shared" si="48"/>
        <v>0</v>
      </c>
      <c r="AD42" s="318">
        <f t="shared" si="49"/>
        <v>0</v>
      </c>
      <c r="AE42" s="318">
        <f t="shared" si="50"/>
        <v>0</v>
      </c>
      <c r="AF42" s="318">
        <f t="shared" si="51"/>
        <v>0</v>
      </c>
      <c r="AG42" s="318">
        <f>IF(dkontonr&gt;2399,IF(dkontonr&lt;2500,$N42,0))+IF(kkontonr&gt;2399,IF(kkontonr&lt;2500,$O42,0))+IF(dkontonr&gt;(Kontoplan!$AF$4-1),IF(dkontonr&lt;(Kontoplan!$AF$4+1000),$N42,0))+IF(kkontonr&gt;(Kontoplan!$AF$4-1),IF(kkontonr&lt;(Kontoplan!$AF$4+1000),$O42,0))</f>
        <v>0</v>
      </c>
      <c r="AH42" s="318">
        <f t="shared" si="52"/>
        <v>0</v>
      </c>
      <c r="AI42" s="318">
        <f t="shared" si="53"/>
        <v>0</v>
      </c>
      <c r="AJ42" s="318">
        <f t="shared" si="141"/>
        <v>0</v>
      </c>
      <c r="AK42" s="318">
        <f t="shared" si="54"/>
        <v>0</v>
      </c>
      <c r="AL42" s="318">
        <f t="shared" si="55"/>
        <v>0</v>
      </c>
      <c r="AM42" s="317">
        <f t="shared" si="56"/>
        <v>0</v>
      </c>
      <c r="AN42" s="318">
        <f t="shared" si="57"/>
        <v>0</v>
      </c>
      <c r="AO42" s="319">
        <f t="shared" si="58"/>
        <v>0</v>
      </c>
      <c r="AP42" s="318">
        <f t="shared" si="59"/>
        <v>0</v>
      </c>
      <c r="AQ42" s="318">
        <f t="shared" si="60"/>
        <v>0</v>
      </c>
      <c r="AR42" s="318">
        <f t="shared" si="61"/>
        <v>0</v>
      </c>
      <c r="AS42" s="318">
        <f t="shared" si="62"/>
        <v>0</v>
      </c>
      <c r="AT42" s="318">
        <f t="shared" si="63"/>
        <v>0</v>
      </c>
      <c r="AU42" s="318">
        <f t="shared" si="64"/>
        <v>0</v>
      </c>
      <c r="AV42" s="318">
        <f t="shared" si="65"/>
        <v>0</v>
      </c>
      <c r="AW42" s="318">
        <f t="shared" si="66"/>
        <v>0</v>
      </c>
      <c r="AX42" s="318">
        <f t="shared" si="67"/>
        <v>0</v>
      </c>
      <c r="AY42" s="318">
        <f t="shared" si="68"/>
        <v>0</v>
      </c>
      <c r="AZ42" s="318">
        <f t="shared" si="69"/>
        <v>0</v>
      </c>
      <c r="BA42" s="318">
        <f t="shared" si="70"/>
        <v>0</v>
      </c>
      <c r="BB42" s="319">
        <f t="shared" si="71"/>
        <v>0</v>
      </c>
      <c r="BC42" s="319">
        <f t="shared" si="72"/>
        <v>0</v>
      </c>
      <c r="BD42" s="317">
        <f t="shared" si="73"/>
        <v>0</v>
      </c>
      <c r="BE42" s="318">
        <f t="shared" si="74"/>
        <v>0</v>
      </c>
      <c r="BF42" s="318">
        <f t="shared" si="75"/>
        <v>0</v>
      </c>
      <c r="BG42" s="318">
        <f t="shared" si="76"/>
        <v>0</v>
      </c>
      <c r="BH42" s="317">
        <f t="shared" si="133"/>
        <v>0</v>
      </c>
      <c r="BI42" s="319">
        <f t="shared" si="133"/>
        <v>0</v>
      </c>
      <c r="BJ42" s="319">
        <f t="shared" si="133"/>
        <v>0</v>
      </c>
      <c r="BK42" s="319">
        <f t="shared" si="133"/>
        <v>0</v>
      </c>
      <c r="BL42" s="319">
        <f t="shared" si="133"/>
        <v>0</v>
      </c>
      <c r="BM42" s="319">
        <f t="shared" si="133"/>
        <v>0</v>
      </c>
      <c r="BN42" s="319">
        <f t="shared" si="133"/>
        <v>0</v>
      </c>
      <c r="BO42" s="319">
        <f t="shared" si="133"/>
        <v>0</v>
      </c>
      <c r="BP42" s="319">
        <f t="shared" si="133"/>
        <v>0</v>
      </c>
      <c r="BQ42" s="319">
        <f t="shared" si="133"/>
        <v>0</v>
      </c>
      <c r="BR42" s="319">
        <f t="shared" si="133"/>
        <v>0</v>
      </c>
      <c r="BS42" s="319">
        <f t="shared" si="133"/>
        <v>0</v>
      </c>
      <c r="BT42" s="319">
        <f t="shared" si="133"/>
        <v>0</v>
      </c>
      <c r="BU42" s="319">
        <f t="shared" si="133"/>
        <v>0</v>
      </c>
      <c r="BV42" s="319">
        <f t="shared" si="133"/>
        <v>0</v>
      </c>
      <c r="BW42" s="319">
        <f t="shared" si="103"/>
        <v>0</v>
      </c>
      <c r="BX42" s="319">
        <f t="shared" si="103"/>
        <v>0</v>
      </c>
      <c r="BY42" s="319">
        <f t="shared" si="103"/>
        <v>0</v>
      </c>
      <c r="BZ42" s="319">
        <f t="shared" si="103"/>
        <v>0</v>
      </c>
      <c r="CA42" s="319">
        <f t="shared" si="103"/>
        <v>0</v>
      </c>
      <c r="CB42" s="317">
        <f t="shared" si="79"/>
        <v>0</v>
      </c>
      <c r="CC42" s="319">
        <f t="shared" si="80"/>
        <v>0</v>
      </c>
      <c r="CD42" s="319">
        <f t="shared" si="81"/>
        <v>0</v>
      </c>
      <c r="CE42" s="319">
        <f t="shared" si="82"/>
        <v>0</v>
      </c>
      <c r="CF42" s="333">
        <f t="shared" si="85"/>
        <v>0</v>
      </c>
      <c r="CG42" s="309">
        <f t="shared" si="86"/>
        <v>0</v>
      </c>
      <c r="CH42" s="309">
        <f t="shared" si="87"/>
        <v>0</v>
      </c>
      <c r="CI42" s="309">
        <f t="shared" si="88"/>
        <v>0</v>
      </c>
      <c r="CJ42" s="309">
        <f t="shared" si="89"/>
        <v>0</v>
      </c>
      <c r="CK42" s="379">
        <f t="shared" si="90"/>
        <v>0</v>
      </c>
      <c r="CL42" s="403">
        <f t="shared" si="122"/>
        <v>0</v>
      </c>
      <c r="CM42" s="403">
        <f t="shared" si="122"/>
        <v>0</v>
      </c>
      <c r="CN42" s="403">
        <f t="shared" si="122"/>
        <v>0</v>
      </c>
      <c r="CO42" s="403">
        <f t="shared" si="122"/>
        <v>0</v>
      </c>
      <c r="CP42" s="403">
        <f t="shared" si="122"/>
        <v>0</v>
      </c>
      <c r="CQ42" s="403">
        <f t="shared" si="122"/>
        <v>0</v>
      </c>
      <c r="CR42" s="403">
        <f t="shared" si="122"/>
        <v>0</v>
      </c>
      <c r="CS42" s="403">
        <f t="shared" si="122"/>
        <v>0</v>
      </c>
      <c r="CT42" s="403">
        <f t="shared" si="122"/>
        <v>0</v>
      </c>
      <c r="CU42" s="403">
        <f t="shared" si="122"/>
        <v>0</v>
      </c>
      <c r="CV42" s="403">
        <f t="shared" si="122"/>
        <v>0</v>
      </c>
      <c r="CW42" s="403">
        <f t="shared" si="122"/>
        <v>0</v>
      </c>
      <c r="CX42" s="403">
        <f t="shared" si="123"/>
        <v>0</v>
      </c>
      <c r="CY42" s="403">
        <f t="shared" si="123"/>
        <v>0</v>
      </c>
      <c r="CZ42" s="403">
        <f t="shared" si="123"/>
        <v>0</v>
      </c>
      <c r="DA42" s="403">
        <f t="shared" si="123"/>
        <v>0</v>
      </c>
      <c r="DB42" s="403">
        <f t="shared" si="123"/>
        <v>0</v>
      </c>
      <c r="DC42" s="403">
        <f t="shared" si="123"/>
        <v>0</v>
      </c>
      <c r="DD42" s="403">
        <f t="shared" si="123"/>
        <v>0</v>
      </c>
      <c r="DE42" s="403">
        <f t="shared" si="123"/>
        <v>0</v>
      </c>
      <c r="DF42" s="403">
        <f t="shared" si="123"/>
        <v>0</v>
      </c>
      <c r="DG42" s="403">
        <f t="shared" si="123"/>
        <v>0</v>
      </c>
      <c r="DH42" s="403">
        <f t="shared" si="123"/>
        <v>0</v>
      </c>
      <c r="DI42" s="403">
        <f t="shared" si="123"/>
        <v>0</v>
      </c>
      <c r="DJ42" s="403">
        <f t="shared" si="123"/>
        <v>0</v>
      </c>
      <c r="DK42" s="403">
        <f t="shared" si="123"/>
        <v>0</v>
      </c>
      <c r="DL42" s="403">
        <f t="shared" si="123"/>
        <v>0</v>
      </c>
      <c r="DM42" s="403">
        <f t="shared" si="124"/>
        <v>0</v>
      </c>
      <c r="DN42" s="403">
        <f t="shared" si="124"/>
        <v>0</v>
      </c>
      <c r="DO42" s="403">
        <f t="shared" si="124"/>
        <v>0</v>
      </c>
      <c r="DP42" s="403">
        <f t="shared" si="124"/>
        <v>0</v>
      </c>
      <c r="DQ42" s="403">
        <f t="shared" si="124"/>
        <v>0</v>
      </c>
      <c r="DR42" s="403">
        <f t="shared" si="124"/>
        <v>0</v>
      </c>
      <c r="DS42" s="403">
        <f t="shared" si="124"/>
        <v>0</v>
      </c>
      <c r="DT42" s="403">
        <f t="shared" si="124"/>
        <v>0</v>
      </c>
      <c r="DU42" s="403">
        <f t="shared" si="124"/>
        <v>0</v>
      </c>
      <c r="DV42" s="403">
        <f t="shared" si="83"/>
        <v>0</v>
      </c>
      <c r="DW42" s="403">
        <f t="shared" si="84"/>
        <v>0</v>
      </c>
      <c r="DX42" s="403">
        <f t="shared" si="125"/>
        <v>0</v>
      </c>
      <c r="DY42" s="403">
        <f t="shared" si="125"/>
        <v>0</v>
      </c>
      <c r="DZ42" s="403">
        <f t="shared" si="125"/>
        <v>0</v>
      </c>
      <c r="EA42" s="403">
        <f t="shared" si="125"/>
        <v>0</v>
      </c>
      <c r="EB42" s="403">
        <f t="shared" si="125"/>
        <v>0</v>
      </c>
      <c r="EC42" s="403">
        <f t="shared" si="125"/>
        <v>0</v>
      </c>
      <c r="ED42" s="403">
        <f t="shared" si="125"/>
        <v>0</v>
      </c>
      <c r="EE42" s="403">
        <f t="shared" si="125"/>
        <v>0</v>
      </c>
      <c r="EF42" s="403">
        <f t="shared" si="125"/>
        <v>0</v>
      </c>
      <c r="EG42" s="403">
        <f t="shared" si="126"/>
        <v>0</v>
      </c>
      <c r="EH42" s="403">
        <f t="shared" si="126"/>
        <v>0</v>
      </c>
      <c r="EI42" s="403">
        <f t="shared" si="126"/>
        <v>0</v>
      </c>
      <c r="EJ42" s="403">
        <f t="shared" si="126"/>
        <v>0</v>
      </c>
      <c r="EK42" s="403">
        <f t="shared" si="126"/>
        <v>0</v>
      </c>
      <c r="EL42" s="403">
        <f t="shared" si="126"/>
        <v>0</v>
      </c>
      <c r="EM42" s="403">
        <f t="shared" si="126"/>
        <v>0</v>
      </c>
      <c r="EN42" s="403">
        <f t="shared" si="126"/>
        <v>0</v>
      </c>
      <c r="EO42" s="403">
        <f t="shared" si="126"/>
        <v>0</v>
      </c>
      <c r="EP42" s="403">
        <f t="shared" si="127"/>
        <v>0</v>
      </c>
      <c r="EQ42" s="403">
        <f t="shared" si="127"/>
        <v>0</v>
      </c>
      <c r="ER42" s="403">
        <f t="shared" si="127"/>
        <v>0</v>
      </c>
      <c r="ES42" s="403">
        <f t="shared" si="127"/>
        <v>0</v>
      </c>
      <c r="ET42" s="403">
        <f t="shared" si="127"/>
        <v>0</v>
      </c>
      <c r="EU42" s="403">
        <f t="shared" si="127"/>
        <v>0</v>
      </c>
      <c r="EV42" s="403">
        <f t="shared" si="127"/>
        <v>0</v>
      </c>
      <c r="EW42" s="403">
        <f t="shared" si="127"/>
        <v>0</v>
      </c>
      <c r="EX42" s="403">
        <f t="shared" si="127"/>
        <v>0</v>
      </c>
      <c r="EY42" s="403">
        <f t="shared" si="127"/>
        <v>0</v>
      </c>
      <c r="EZ42" s="403">
        <f t="shared" si="127"/>
        <v>0</v>
      </c>
      <c r="FA42" s="403">
        <f t="shared" si="128"/>
        <v>0</v>
      </c>
      <c r="FB42" s="403">
        <f t="shared" si="128"/>
        <v>0</v>
      </c>
      <c r="FC42" s="403">
        <f t="shared" si="128"/>
        <v>0</v>
      </c>
      <c r="FD42" s="403">
        <f t="shared" si="128"/>
        <v>0</v>
      </c>
      <c r="FE42" s="403">
        <f t="shared" si="128"/>
        <v>0</v>
      </c>
      <c r="FF42" s="403">
        <f t="shared" si="128"/>
        <v>0</v>
      </c>
      <c r="FG42" s="403">
        <f t="shared" si="128"/>
        <v>0</v>
      </c>
      <c r="FH42" s="403">
        <f t="shared" si="128"/>
        <v>0</v>
      </c>
      <c r="FI42" s="403">
        <f t="shared" si="128"/>
        <v>0</v>
      </c>
      <c r="FJ42" s="403">
        <f t="shared" si="128"/>
        <v>0</v>
      </c>
      <c r="FK42" s="403">
        <f t="shared" si="129"/>
        <v>0</v>
      </c>
      <c r="FL42" s="403">
        <f t="shared" si="129"/>
        <v>0</v>
      </c>
      <c r="FM42" s="403">
        <f t="shared" si="129"/>
        <v>0</v>
      </c>
      <c r="FN42" s="403">
        <f t="shared" si="129"/>
        <v>0</v>
      </c>
      <c r="FO42" s="403">
        <f t="shared" si="129"/>
        <v>0</v>
      </c>
      <c r="FP42" s="403">
        <f t="shared" si="129"/>
        <v>0</v>
      </c>
      <c r="FQ42" s="403">
        <f t="shared" si="129"/>
        <v>0</v>
      </c>
      <c r="FR42" s="403">
        <f t="shared" si="129"/>
        <v>0</v>
      </c>
      <c r="FS42" s="403">
        <f t="shared" si="129"/>
        <v>0</v>
      </c>
      <c r="FT42" s="403">
        <f t="shared" si="129"/>
        <v>0</v>
      </c>
      <c r="FU42" s="403">
        <f t="shared" si="130"/>
        <v>0</v>
      </c>
      <c r="FV42" s="403">
        <f t="shared" si="130"/>
        <v>0</v>
      </c>
      <c r="FW42" s="403">
        <f t="shared" si="130"/>
        <v>0</v>
      </c>
      <c r="FX42" s="403">
        <f t="shared" si="130"/>
        <v>0</v>
      </c>
      <c r="FY42" s="403">
        <f t="shared" si="130"/>
        <v>0</v>
      </c>
      <c r="FZ42" s="403">
        <f t="shared" si="130"/>
        <v>0</v>
      </c>
      <c r="GA42" s="403">
        <f t="shared" si="130"/>
        <v>0</v>
      </c>
      <c r="GB42" s="403">
        <f t="shared" si="130"/>
        <v>0</v>
      </c>
      <c r="GC42" s="403">
        <f t="shared" si="130"/>
        <v>0</v>
      </c>
      <c r="GD42" s="403">
        <f t="shared" si="130"/>
        <v>0</v>
      </c>
      <c r="GE42" s="403">
        <f t="shared" si="130"/>
        <v>0</v>
      </c>
      <c r="GF42" s="403">
        <f t="shared" si="130"/>
        <v>0</v>
      </c>
      <c r="GG42" s="403">
        <f t="shared" si="130"/>
        <v>0</v>
      </c>
      <c r="GH42" s="403">
        <f t="shared" si="130"/>
        <v>0</v>
      </c>
      <c r="GI42" s="403">
        <f t="shared" si="131"/>
        <v>0</v>
      </c>
      <c r="GJ42" s="403">
        <f t="shared" si="131"/>
        <v>0</v>
      </c>
      <c r="GK42" s="403">
        <f t="shared" si="131"/>
        <v>0</v>
      </c>
      <c r="GL42" s="403">
        <f t="shared" si="131"/>
        <v>0</v>
      </c>
      <c r="GM42" s="403">
        <f t="shared" si="131"/>
        <v>0</v>
      </c>
      <c r="GN42" s="403">
        <f t="shared" si="131"/>
        <v>0</v>
      </c>
      <c r="GO42" s="403">
        <f t="shared" si="131"/>
        <v>0</v>
      </c>
      <c r="GP42" s="403">
        <f t="shared" si="131"/>
        <v>0</v>
      </c>
      <c r="GQ42" s="403">
        <f t="shared" si="131"/>
        <v>0</v>
      </c>
      <c r="GR42" s="403">
        <f t="shared" si="132"/>
        <v>0</v>
      </c>
      <c r="GS42" s="403">
        <f t="shared" si="132"/>
        <v>0</v>
      </c>
      <c r="GT42" s="403">
        <f t="shared" si="132"/>
        <v>0</v>
      </c>
      <c r="GU42" s="403">
        <f t="shared" si="132"/>
        <v>0</v>
      </c>
      <c r="GV42" s="403">
        <f t="shared" si="132"/>
        <v>0</v>
      </c>
      <c r="GW42" s="403">
        <f t="shared" si="132"/>
        <v>0</v>
      </c>
      <c r="GX42" s="403">
        <f t="shared" si="132"/>
        <v>0</v>
      </c>
      <c r="GY42" s="403">
        <f t="shared" si="132"/>
        <v>0</v>
      </c>
      <c r="GZ42" s="403">
        <f t="shared" si="132"/>
        <v>0</v>
      </c>
      <c r="HA42" s="403">
        <f t="shared" si="132"/>
        <v>0</v>
      </c>
      <c r="HB42" s="403">
        <f t="shared" si="132"/>
        <v>0</v>
      </c>
      <c r="HC42" s="311"/>
      <c r="HD42" s="311"/>
      <c r="HE42" s="311"/>
      <c r="HF42" s="311"/>
      <c r="HG42" s="221" t="str">
        <f t="shared" si="40"/>
        <v/>
      </c>
      <c r="HH42" s="221" t="str">
        <f t="shared" si="41"/>
        <v/>
      </c>
      <c r="HI42" s="311"/>
      <c r="HJ42" s="311"/>
      <c r="HK42" s="311"/>
      <c r="HL42" s="311"/>
      <c r="HM42" s="311"/>
      <c r="HN42" s="311"/>
      <c r="HO42" s="311"/>
      <c r="HP42" s="311"/>
      <c r="HQ42" s="311"/>
      <c r="HR42" s="311"/>
      <c r="HS42" s="311"/>
      <c r="HT42" s="311"/>
      <c r="HU42" s="311"/>
      <c r="HV42" s="311"/>
      <c r="HW42" s="311"/>
      <c r="HX42" s="311"/>
      <c r="HY42" s="311"/>
      <c r="HZ42" s="311"/>
      <c r="IA42" s="311"/>
      <c r="IB42" s="311"/>
      <c r="IC42" s="311"/>
      <c r="ID42" s="311"/>
      <c r="IE42" s="311"/>
      <c r="IF42" s="311"/>
      <c r="IG42" s="311"/>
      <c r="IH42" s="311"/>
      <c r="II42" s="311"/>
      <c r="IJ42" s="311"/>
    </row>
    <row r="43" spans="1:244" s="12" customFormat="1" ht="12" customHeight="1">
      <c r="A43" s="216"/>
      <c r="B43" s="217"/>
      <c r="C43" s="315"/>
      <c r="D43" s="219"/>
      <c r="E43" s="220" t="str">
        <f t="shared" si="117"/>
        <v/>
      </c>
      <c r="F43" s="221" t="str">
        <f t="shared" si="7"/>
        <v/>
      </c>
      <c r="G43" s="219"/>
      <c r="H43" s="220" t="str">
        <f t="shared" si="118"/>
        <v/>
      </c>
      <c r="I43" s="221" t="str">
        <f t="shared" si="9"/>
        <v/>
      </c>
      <c r="J43" s="222"/>
      <c r="K43" s="252">
        <f t="shared" si="119"/>
        <v>0</v>
      </c>
      <c r="L43" s="238">
        <f t="shared" si="142"/>
        <v>0</v>
      </c>
      <c r="M43" s="238">
        <f t="shared" si="134"/>
        <v>0</v>
      </c>
      <c r="N43" s="316">
        <f t="shared" si="135"/>
        <v>0</v>
      </c>
      <c r="O43" s="316">
        <f t="shared" si="136"/>
        <v>0</v>
      </c>
      <c r="P43" s="316">
        <f t="shared" si="137"/>
        <v>0</v>
      </c>
      <c r="Q43" s="316">
        <f t="shared" si="138"/>
        <v>0</v>
      </c>
      <c r="R43" s="371">
        <f t="shared" si="120"/>
        <v>0</v>
      </c>
      <c r="S43" s="316">
        <f t="shared" si="139"/>
        <v>0</v>
      </c>
      <c r="T43" s="316">
        <f t="shared" si="121"/>
        <v>0</v>
      </c>
      <c r="U43" s="316">
        <f t="shared" si="140"/>
        <v>0</v>
      </c>
      <c r="V43" s="317">
        <f t="shared" si="42"/>
        <v>0</v>
      </c>
      <c r="W43" s="318">
        <f t="shared" si="43"/>
        <v>0</v>
      </c>
      <c r="X43" s="318">
        <f t="shared" si="44"/>
        <v>0</v>
      </c>
      <c r="Y43" s="318">
        <f t="shared" si="45"/>
        <v>0</v>
      </c>
      <c r="Z43" s="318">
        <f t="shared" si="46"/>
        <v>0</v>
      </c>
      <c r="AA43" s="318">
        <f>IF(dkontonr&gt;1499,IF(dkontonr&lt;1560,$N43,0))+IF(kkontonr&gt;1499,IF(kkontonr&lt;1560,$O43,0))+IF(dkontonr&gt;(Kontoplan!AF$3-1),IF(dkontonr&lt;(Kontoplan!AF$3+1000),$N43,0))+IF(kkontonr&gt;(Kontoplan!AF$3-1),IF(kkontonr&lt;(Kontoplan!AF$3+1000),$O43,0),0)</f>
        <v>0</v>
      </c>
      <c r="AB43" s="318">
        <f t="shared" si="47"/>
        <v>0</v>
      </c>
      <c r="AC43" s="318">
        <f t="shared" si="48"/>
        <v>0</v>
      </c>
      <c r="AD43" s="318">
        <f t="shared" si="49"/>
        <v>0</v>
      </c>
      <c r="AE43" s="318">
        <f t="shared" si="50"/>
        <v>0</v>
      </c>
      <c r="AF43" s="318">
        <f t="shared" si="51"/>
        <v>0</v>
      </c>
      <c r="AG43" s="318">
        <f>IF(dkontonr&gt;2399,IF(dkontonr&lt;2500,$N43,0))+IF(kkontonr&gt;2399,IF(kkontonr&lt;2500,$O43,0))+IF(dkontonr&gt;(Kontoplan!$AF$4-1),IF(dkontonr&lt;(Kontoplan!$AF$4+1000),$N43,0))+IF(kkontonr&gt;(Kontoplan!$AF$4-1),IF(kkontonr&lt;(Kontoplan!$AF$4+1000),$O43,0))</f>
        <v>0</v>
      </c>
      <c r="AH43" s="318">
        <f t="shared" si="52"/>
        <v>0</v>
      </c>
      <c r="AI43" s="318">
        <f t="shared" si="53"/>
        <v>0</v>
      </c>
      <c r="AJ43" s="318">
        <f t="shared" si="141"/>
        <v>0</v>
      </c>
      <c r="AK43" s="318">
        <f t="shared" si="54"/>
        <v>0</v>
      </c>
      <c r="AL43" s="318">
        <f t="shared" si="55"/>
        <v>0</v>
      </c>
      <c r="AM43" s="317">
        <f t="shared" si="56"/>
        <v>0</v>
      </c>
      <c r="AN43" s="318">
        <f t="shared" si="57"/>
        <v>0</v>
      </c>
      <c r="AO43" s="319">
        <f t="shared" si="58"/>
        <v>0</v>
      </c>
      <c r="AP43" s="318">
        <f t="shared" si="59"/>
        <v>0</v>
      </c>
      <c r="AQ43" s="318">
        <f t="shared" si="60"/>
        <v>0</v>
      </c>
      <c r="AR43" s="318">
        <f t="shared" si="61"/>
        <v>0</v>
      </c>
      <c r="AS43" s="318">
        <f t="shared" si="62"/>
        <v>0</v>
      </c>
      <c r="AT43" s="318">
        <f t="shared" si="63"/>
        <v>0</v>
      </c>
      <c r="AU43" s="318">
        <f t="shared" si="64"/>
        <v>0</v>
      </c>
      <c r="AV43" s="318">
        <f t="shared" si="65"/>
        <v>0</v>
      </c>
      <c r="AW43" s="318">
        <f t="shared" si="66"/>
        <v>0</v>
      </c>
      <c r="AX43" s="318">
        <f t="shared" si="67"/>
        <v>0</v>
      </c>
      <c r="AY43" s="318">
        <f t="shared" si="68"/>
        <v>0</v>
      </c>
      <c r="AZ43" s="318">
        <f t="shared" si="69"/>
        <v>0</v>
      </c>
      <c r="BA43" s="318">
        <f t="shared" si="70"/>
        <v>0</v>
      </c>
      <c r="BB43" s="319">
        <f t="shared" si="71"/>
        <v>0</v>
      </c>
      <c r="BC43" s="319">
        <f t="shared" si="72"/>
        <v>0</v>
      </c>
      <c r="BD43" s="317">
        <f t="shared" si="73"/>
        <v>0</v>
      </c>
      <c r="BE43" s="318">
        <f t="shared" si="74"/>
        <v>0</v>
      </c>
      <c r="BF43" s="318">
        <f t="shared" si="75"/>
        <v>0</v>
      </c>
      <c r="BG43" s="318">
        <f t="shared" si="76"/>
        <v>0</v>
      </c>
      <c r="BH43" s="317">
        <f t="shared" si="133"/>
        <v>0</v>
      </c>
      <c r="BI43" s="319">
        <f t="shared" si="133"/>
        <v>0</v>
      </c>
      <c r="BJ43" s="319">
        <f t="shared" si="133"/>
        <v>0</v>
      </c>
      <c r="BK43" s="319">
        <f t="shared" si="133"/>
        <v>0</v>
      </c>
      <c r="BL43" s="319">
        <f t="shared" si="133"/>
        <v>0</v>
      </c>
      <c r="BM43" s="319">
        <f t="shared" si="133"/>
        <v>0</v>
      </c>
      <c r="BN43" s="319">
        <f t="shared" si="133"/>
        <v>0</v>
      </c>
      <c r="BO43" s="319">
        <f t="shared" si="133"/>
        <v>0</v>
      </c>
      <c r="BP43" s="319">
        <f t="shared" si="133"/>
        <v>0</v>
      </c>
      <c r="BQ43" s="319">
        <f t="shared" si="133"/>
        <v>0</v>
      </c>
      <c r="BR43" s="319">
        <f t="shared" si="133"/>
        <v>0</v>
      </c>
      <c r="BS43" s="319">
        <f t="shared" si="133"/>
        <v>0</v>
      </c>
      <c r="BT43" s="319">
        <f t="shared" si="133"/>
        <v>0</v>
      </c>
      <c r="BU43" s="319">
        <f t="shared" si="133"/>
        <v>0</v>
      </c>
      <c r="BV43" s="319">
        <f t="shared" si="133"/>
        <v>0</v>
      </c>
      <c r="BW43" s="319">
        <f t="shared" si="103"/>
        <v>0</v>
      </c>
      <c r="BX43" s="319">
        <f t="shared" si="103"/>
        <v>0</v>
      </c>
      <c r="BY43" s="319">
        <f t="shared" si="103"/>
        <v>0</v>
      </c>
      <c r="BZ43" s="319">
        <f t="shared" si="103"/>
        <v>0</v>
      </c>
      <c r="CA43" s="319">
        <f t="shared" si="103"/>
        <v>0</v>
      </c>
      <c r="CB43" s="317">
        <f t="shared" si="79"/>
        <v>0</v>
      </c>
      <c r="CC43" s="319">
        <f t="shared" si="80"/>
        <v>0</v>
      </c>
      <c r="CD43" s="319">
        <f t="shared" si="81"/>
        <v>0</v>
      </c>
      <c r="CE43" s="319">
        <f t="shared" si="82"/>
        <v>0</v>
      </c>
      <c r="CF43" s="333">
        <f t="shared" si="85"/>
        <v>0</v>
      </c>
      <c r="CG43" s="309">
        <f t="shared" si="86"/>
        <v>0</v>
      </c>
      <c r="CH43" s="309">
        <f t="shared" si="87"/>
        <v>0</v>
      </c>
      <c r="CI43" s="309">
        <f t="shared" si="88"/>
        <v>0</v>
      </c>
      <c r="CJ43" s="309">
        <f t="shared" si="89"/>
        <v>0</v>
      </c>
      <c r="CK43" s="379">
        <f t="shared" si="90"/>
        <v>0</v>
      </c>
      <c r="CL43" s="403">
        <f t="shared" si="122"/>
        <v>0</v>
      </c>
      <c r="CM43" s="403">
        <f t="shared" si="122"/>
        <v>0</v>
      </c>
      <c r="CN43" s="403">
        <f t="shared" si="122"/>
        <v>0</v>
      </c>
      <c r="CO43" s="403">
        <f t="shared" si="122"/>
        <v>0</v>
      </c>
      <c r="CP43" s="403">
        <f t="shared" si="122"/>
        <v>0</v>
      </c>
      <c r="CQ43" s="403">
        <f t="shared" si="122"/>
        <v>0</v>
      </c>
      <c r="CR43" s="403">
        <f t="shared" si="122"/>
        <v>0</v>
      </c>
      <c r="CS43" s="403">
        <f t="shared" si="122"/>
        <v>0</v>
      </c>
      <c r="CT43" s="403">
        <f t="shared" si="122"/>
        <v>0</v>
      </c>
      <c r="CU43" s="403">
        <f t="shared" si="122"/>
        <v>0</v>
      </c>
      <c r="CV43" s="403">
        <f t="shared" si="122"/>
        <v>0</v>
      </c>
      <c r="CW43" s="403">
        <f t="shared" si="122"/>
        <v>0</v>
      </c>
      <c r="CX43" s="403">
        <f t="shared" si="123"/>
        <v>0</v>
      </c>
      <c r="CY43" s="403">
        <f t="shared" si="123"/>
        <v>0</v>
      </c>
      <c r="CZ43" s="403">
        <f t="shared" si="123"/>
        <v>0</v>
      </c>
      <c r="DA43" s="403">
        <f t="shared" si="123"/>
        <v>0</v>
      </c>
      <c r="DB43" s="403">
        <f t="shared" si="123"/>
        <v>0</v>
      </c>
      <c r="DC43" s="403">
        <f t="shared" si="123"/>
        <v>0</v>
      </c>
      <c r="DD43" s="403">
        <f t="shared" si="123"/>
        <v>0</v>
      </c>
      <c r="DE43" s="403">
        <f t="shared" si="123"/>
        <v>0</v>
      </c>
      <c r="DF43" s="403">
        <f t="shared" si="123"/>
        <v>0</v>
      </c>
      <c r="DG43" s="403">
        <f t="shared" si="123"/>
        <v>0</v>
      </c>
      <c r="DH43" s="403">
        <f t="shared" si="123"/>
        <v>0</v>
      </c>
      <c r="DI43" s="403">
        <f t="shared" si="123"/>
        <v>0</v>
      </c>
      <c r="DJ43" s="403">
        <f t="shared" si="123"/>
        <v>0</v>
      </c>
      <c r="DK43" s="403">
        <f t="shared" si="123"/>
        <v>0</v>
      </c>
      <c r="DL43" s="403">
        <f t="shared" si="123"/>
        <v>0</v>
      </c>
      <c r="DM43" s="403">
        <f t="shared" si="124"/>
        <v>0</v>
      </c>
      <c r="DN43" s="403">
        <f t="shared" si="124"/>
        <v>0</v>
      </c>
      <c r="DO43" s="403">
        <f t="shared" si="124"/>
        <v>0</v>
      </c>
      <c r="DP43" s="403">
        <f t="shared" si="124"/>
        <v>0</v>
      </c>
      <c r="DQ43" s="403">
        <f t="shared" si="124"/>
        <v>0</v>
      </c>
      <c r="DR43" s="403">
        <f t="shared" si="124"/>
        <v>0</v>
      </c>
      <c r="DS43" s="403">
        <f t="shared" si="124"/>
        <v>0</v>
      </c>
      <c r="DT43" s="403">
        <f t="shared" si="124"/>
        <v>0</v>
      </c>
      <c r="DU43" s="403">
        <f t="shared" si="124"/>
        <v>0</v>
      </c>
      <c r="DV43" s="403">
        <f t="shared" si="83"/>
        <v>0</v>
      </c>
      <c r="DW43" s="403">
        <f t="shared" si="84"/>
        <v>0</v>
      </c>
      <c r="DX43" s="403">
        <f t="shared" si="125"/>
        <v>0</v>
      </c>
      <c r="DY43" s="403">
        <f t="shared" si="125"/>
        <v>0</v>
      </c>
      <c r="DZ43" s="403">
        <f t="shared" si="125"/>
        <v>0</v>
      </c>
      <c r="EA43" s="403">
        <f t="shared" si="125"/>
        <v>0</v>
      </c>
      <c r="EB43" s="403">
        <f t="shared" si="125"/>
        <v>0</v>
      </c>
      <c r="EC43" s="403">
        <f t="shared" si="125"/>
        <v>0</v>
      </c>
      <c r="ED43" s="403">
        <f t="shared" si="125"/>
        <v>0</v>
      </c>
      <c r="EE43" s="403">
        <f t="shared" si="125"/>
        <v>0</v>
      </c>
      <c r="EF43" s="403">
        <f t="shared" si="125"/>
        <v>0</v>
      </c>
      <c r="EG43" s="403">
        <f t="shared" si="126"/>
        <v>0</v>
      </c>
      <c r="EH43" s="403">
        <f t="shared" si="126"/>
        <v>0</v>
      </c>
      <c r="EI43" s="403">
        <f t="shared" si="126"/>
        <v>0</v>
      </c>
      <c r="EJ43" s="403">
        <f t="shared" si="126"/>
        <v>0</v>
      </c>
      <c r="EK43" s="403">
        <f t="shared" si="126"/>
        <v>0</v>
      </c>
      <c r="EL43" s="403">
        <f t="shared" si="126"/>
        <v>0</v>
      </c>
      <c r="EM43" s="403">
        <f t="shared" si="126"/>
        <v>0</v>
      </c>
      <c r="EN43" s="403">
        <f t="shared" si="126"/>
        <v>0</v>
      </c>
      <c r="EO43" s="403">
        <f t="shared" si="126"/>
        <v>0</v>
      </c>
      <c r="EP43" s="403">
        <f t="shared" si="127"/>
        <v>0</v>
      </c>
      <c r="EQ43" s="403">
        <f t="shared" si="127"/>
        <v>0</v>
      </c>
      <c r="ER43" s="403">
        <f t="shared" si="127"/>
        <v>0</v>
      </c>
      <c r="ES43" s="403">
        <f t="shared" si="127"/>
        <v>0</v>
      </c>
      <c r="ET43" s="403">
        <f t="shared" si="127"/>
        <v>0</v>
      </c>
      <c r="EU43" s="403">
        <f t="shared" si="127"/>
        <v>0</v>
      </c>
      <c r="EV43" s="403">
        <f t="shared" si="127"/>
        <v>0</v>
      </c>
      <c r="EW43" s="403">
        <f t="shared" si="127"/>
        <v>0</v>
      </c>
      <c r="EX43" s="403">
        <f t="shared" si="127"/>
        <v>0</v>
      </c>
      <c r="EY43" s="403">
        <f t="shared" si="127"/>
        <v>0</v>
      </c>
      <c r="EZ43" s="403">
        <f t="shared" si="127"/>
        <v>0</v>
      </c>
      <c r="FA43" s="403">
        <f t="shared" si="128"/>
        <v>0</v>
      </c>
      <c r="FB43" s="403">
        <f t="shared" si="128"/>
        <v>0</v>
      </c>
      <c r="FC43" s="403">
        <f t="shared" si="128"/>
        <v>0</v>
      </c>
      <c r="FD43" s="403">
        <f t="shared" si="128"/>
        <v>0</v>
      </c>
      <c r="FE43" s="403">
        <f t="shared" si="128"/>
        <v>0</v>
      </c>
      <c r="FF43" s="403">
        <f t="shared" si="128"/>
        <v>0</v>
      </c>
      <c r="FG43" s="403">
        <f t="shared" si="128"/>
        <v>0</v>
      </c>
      <c r="FH43" s="403">
        <f t="shared" si="128"/>
        <v>0</v>
      </c>
      <c r="FI43" s="403">
        <f t="shared" si="128"/>
        <v>0</v>
      </c>
      <c r="FJ43" s="403">
        <f t="shared" si="128"/>
        <v>0</v>
      </c>
      <c r="FK43" s="403">
        <f t="shared" si="129"/>
        <v>0</v>
      </c>
      <c r="FL43" s="403">
        <f t="shared" si="129"/>
        <v>0</v>
      </c>
      <c r="FM43" s="403">
        <f t="shared" si="129"/>
        <v>0</v>
      </c>
      <c r="FN43" s="403">
        <f t="shared" si="129"/>
        <v>0</v>
      </c>
      <c r="FO43" s="403">
        <f t="shared" si="129"/>
        <v>0</v>
      </c>
      <c r="FP43" s="403">
        <f t="shared" si="129"/>
        <v>0</v>
      </c>
      <c r="FQ43" s="403">
        <f t="shared" si="129"/>
        <v>0</v>
      </c>
      <c r="FR43" s="403">
        <f t="shared" si="129"/>
        <v>0</v>
      </c>
      <c r="FS43" s="403">
        <f t="shared" si="129"/>
        <v>0</v>
      </c>
      <c r="FT43" s="403">
        <f t="shared" si="129"/>
        <v>0</v>
      </c>
      <c r="FU43" s="403">
        <f t="shared" si="130"/>
        <v>0</v>
      </c>
      <c r="FV43" s="403">
        <f t="shared" si="130"/>
        <v>0</v>
      </c>
      <c r="FW43" s="403">
        <f t="shared" si="130"/>
        <v>0</v>
      </c>
      <c r="FX43" s="403">
        <f t="shared" si="130"/>
        <v>0</v>
      </c>
      <c r="FY43" s="403">
        <f t="shared" si="130"/>
        <v>0</v>
      </c>
      <c r="FZ43" s="403">
        <f t="shared" si="130"/>
        <v>0</v>
      </c>
      <c r="GA43" s="403">
        <f t="shared" si="130"/>
        <v>0</v>
      </c>
      <c r="GB43" s="403">
        <f t="shared" si="130"/>
        <v>0</v>
      </c>
      <c r="GC43" s="403">
        <f t="shared" si="130"/>
        <v>0</v>
      </c>
      <c r="GD43" s="403">
        <f t="shared" si="130"/>
        <v>0</v>
      </c>
      <c r="GE43" s="403">
        <f t="shared" si="130"/>
        <v>0</v>
      </c>
      <c r="GF43" s="403">
        <f t="shared" si="130"/>
        <v>0</v>
      </c>
      <c r="GG43" s="403">
        <f t="shared" si="130"/>
        <v>0</v>
      </c>
      <c r="GH43" s="403">
        <f t="shared" si="130"/>
        <v>0</v>
      </c>
      <c r="GI43" s="403">
        <f t="shared" si="131"/>
        <v>0</v>
      </c>
      <c r="GJ43" s="403">
        <f t="shared" si="131"/>
        <v>0</v>
      </c>
      <c r="GK43" s="403">
        <f t="shared" si="131"/>
        <v>0</v>
      </c>
      <c r="GL43" s="403">
        <f t="shared" si="131"/>
        <v>0</v>
      </c>
      <c r="GM43" s="403">
        <f t="shared" si="131"/>
        <v>0</v>
      </c>
      <c r="GN43" s="403">
        <f t="shared" si="131"/>
        <v>0</v>
      </c>
      <c r="GO43" s="403">
        <f t="shared" si="131"/>
        <v>0</v>
      </c>
      <c r="GP43" s="403">
        <f t="shared" si="131"/>
        <v>0</v>
      </c>
      <c r="GQ43" s="403">
        <f t="shared" si="131"/>
        <v>0</v>
      </c>
      <c r="GR43" s="403">
        <f t="shared" si="132"/>
        <v>0</v>
      </c>
      <c r="GS43" s="403">
        <f t="shared" si="132"/>
        <v>0</v>
      </c>
      <c r="GT43" s="403">
        <f t="shared" si="132"/>
        <v>0</v>
      </c>
      <c r="GU43" s="403">
        <f t="shared" si="132"/>
        <v>0</v>
      </c>
      <c r="GV43" s="403">
        <f t="shared" si="132"/>
        <v>0</v>
      </c>
      <c r="GW43" s="403">
        <f t="shared" si="132"/>
        <v>0</v>
      </c>
      <c r="GX43" s="403">
        <f t="shared" si="132"/>
        <v>0</v>
      </c>
      <c r="GY43" s="403">
        <f t="shared" si="132"/>
        <v>0</v>
      </c>
      <c r="GZ43" s="403">
        <f t="shared" si="132"/>
        <v>0</v>
      </c>
      <c r="HA43" s="403">
        <f t="shared" si="132"/>
        <v>0</v>
      </c>
      <c r="HB43" s="403">
        <f t="shared" si="132"/>
        <v>0</v>
      </c>
      <c r="HC43" s="311"/>
      <c r="HD43" s="311"/>
      <c r="HE43" s="311"/>
      <c r="HF43" s="311"/>
      <c r="HG43" s="221" t="str">
        <f t="shared" si="40"/>
        <v/>
      </c>
      <c r="HH43" s="221" t="str">
        <f t="shared" si="41"/>
        <v/>
      </c>
      <c r="HI43" s="311"/>
      <c r="HJ43" s="311"/>
      <c r="HK43" s="311"/>
      <c r="HL43" s="311"/>
      <c r="HM43" s="311"/>
      <c r="HN43" s="311"/>
      <c r="HO43" s="311"/>
      <c r="HP43" s="311"/>
      <c r="HQ43" s="311"/>
      <c r="HR43" s="311"/>
      <c r="HS43" s="311"/>
      <c r="HT43" s="311"/>
      <c r="HU43" s="311"/>
      <c r="HV43" s="311"/>
      <c r="HW43" s="311"/>
      <c r="HX43" s="311"/>
      <c r="HY43" s="311"/>
      <c r="HZ43" s="311"/>
      <c r="IA43" s="311"/>
      <c r="IB43" s="311"/>
      <c r="IC43" s="311"/>
      <c r="ID43" s="311"/>
      <c r="IE43" s="311"/>
      <c r="IF43" s="311"/>
      <c r="IG43" s="311"/>
      <c r="IH43" s="311"/>
      <c r="II43" s="311"/>
      <c r="IJ43" s="311"/>
    </row>
    <row r="44" spans="1:244" s="12" customFormat="1" ht="12" customHeight="1">
      <c r="A44" s="216"/>
      <c r="B44" s="217"/>
      <c r="C44" s="223"/>
      <c r="D44" s="219"/>
      <c r="E44" s="220" t="str">
        <f t="shared" si="117"/>
        <v/>
      </c>
      <c r="F44" s="221" t="str">
        <f t="shared" si="7"/>
        <v/>
      </c>
      <c r="G44" s="219"/>
      <c r="H44" s="220" t="str">
        <f t="shared" si="118"/>
        <v/>
      </c>
      <c r="I44" s="221" t="str">
        <f t="shared" si="9"/>
        <v/>
      </c>
      <c r="J44" s="222"/>
      <c r="K44" s="252">
        <f t="shared" si="119"/>
        <v>0</v>
      </c>
      <c r="L44" s="238">
        <f t="shared" si="142"/>
        <v>0</v>
      </c>
      <c r="M44" s="238">
        <f t="shared" si="134"/>
        <v>0</v>
      </c>
      <c r="N44" s="316">
        <f t="shared" si="135"/>
        <v>0</v>
      </c>
      <c r="O44" s="316">
        <f t="shared" si="136"/>
        <v>0</v>
      </c>
      <c r="P44" s="316">
        <f t="shared" si="137"/>
        <v>0</v>
      </c>
      <c r="Q44" s="316">
        <f t="shared" si="138"/>
        <v>0</v>
      </c>
      <c r="R44" s="371">
        <f t="shared" si="120"/>
        <v>0</v>
      </c>
      <c r="S44" s="316">
        <f t="shared" si="139"/>
        <v>0</v>
      </c>
      <c r="T44" s="316">
        <f t="shared" si="121"/>
        <v>0</v>
      </c>
      <c r="U44" s="316">
        <f t="shared" si="140"/>
        <v>0</v>
      </c>
      <c r="V44" s="317">
        <f t="shared" si="42"/>
        <v>0</v>
      </c>
      <c r="W44" s="318">
        <f t="shared" si="43"/>
        <v>0</v>
      </c>
      <c r="X44" s="318">
        <f t="shared" si="44"/>
        <v>0</v>
      </c>
      <c r="Y44" s="318">
        <f t="shared" si="45"/>
        <v>0</v>
      </c>
      <c r="Z44" s="318">
        <f t="shared" si="46"/>
        <v>0</v>
      </c>
      <c r="AA44" s="318">
        <f>IF(dkontonr&gt;1499,IF(dkontonr&lt;1560,$N44,0))+IF(kkontonr&gt;1499,IF(kkontonr&lt;1560,$O44,0))+IF(dkontonr&gt;(Kontoplan!AF$3-1),IF(dkontonr&lt;(Kontoplan!AF$3+1000),$N44,0))+IF(kkontonr&gt;(Kontoplan!AF$3-1),IF(kkontonr&lt;(Kontoplan!AF$3+1000),$O44,0),0)</f>
        <v>0</v>
      </c>
      <c r="AB44" s="318">
        <f t="shared" si="47"/>
        <v>0</v>
      </c>
      <c r="AC44" s="318">
        <f t="shared" si="48"/>
        <v>0</v>
      </c>
      <c r="AD44" s="318">
        <f t="shared" si="49"/>
        <v>0</v>
      </c>
      <c r="AE44" s="318">
        <f t="shared" si="50"/>
        <v>0</v>
      </c>
      <c r="AF44" s="318">
        <f t="shared" si="51"/>
        <v>0</v>
      </c>
      <c r="AG44" s="318">
        <f>IF(dkontonr&gt;2399,IF(dkontonr&lt;2500,$N44,0))+IF(kkontonr&gt;2399,IF(kkontonr&lt;2500,$O44,0))+IF(dkontonr&gt;(Kontoplan!$AF$4-1),IF(dkontonr&lt;(Kontoplan!$AF$4+1000),$N44,0))+IF(kkontonr&gt;(Kontoplan!$AF$4-1),IF(kkontonr&lt;(Kontoplan!$AF$4+1000),$O44,0))</f>
        <v>0</v>
      </c>
      <c r="AH44" s="318">
        <f t="shared" si="52"/>
        <v>0</v>
      </c>
      <c r="AI44" s="318">
        <f t="shared" si="53"/>
        <v>0</v>
      </c>
      <c r="AJ44" s="318">
        <f t="shared" si="141"/>
        <v>0</v>
      </c>
      <c r="AK44" s="318">
        <f t="shared" si="54"/>
        <v>0</v>
      </c>
      <c r="AL44" s="318">
        <f t="shared" si="55"/>
        <v>0</v>
      </c>
      <c r="AM44" s="317">
        <f t="shared" si="56"/>
        <v>0</v>
      </c>
      <c r="AN44" s="318">
        <f t="shared" si="57"/>
        <v>0</v>
      </c>
      <c r="AO44" s="319">
        <f t="shared" si="58"/>
        <v>0</v>
      </c>
      <c r="AP44" s="318">
        <f t="shared" si="59"/>
        <v>0</v>
      </c>
      <c r="AQ44" s="318">
        <f t="shared" si="60"/>
        <v>0</v>
      </c>
      <c r="AR44" s="318">
        <f t="shared" si="61"/>
        <v>0</v>
      </c>
      <c r="AS44" s="318">
        <f t="shared" si="62"/>
        <v>0</v>
      </c>
      <c r="AT44" s="318">
        <f t="shared" si="63"/>
        <v>0</v>
      </c>
      <c r="AU44" s="318">
        <f t="shared" si="64"/>
        <v>0</v>
      </c>
      <c r="AV44" s="318">
        <f t="shared" si="65"/>
        <v>0</v>
      </c>
      <c r="AW44" s="318">
        <f t="shared" si="66"/>
        <v>0</v>
      </c>
      <c r="AX44" s="318">
        <f t="shared" si="67"/>
        <v>0</v>
      </c>
      <c r="AY44" s="318">
        <f t="shared" si="68"/>
        <v>0</v>
      </c>
      <c r="AZ44" s="318">
        <f t="shared" si="69"/>
        <v>0</v>
      </c>
      <c r="BA44" s="318">
        <f t="shared" si="70"/>
        <v>0</v>
      </c>
      <c r="BB44" s="319">
        <f t="shared" si="71"/>
        <v>0</v>
      </c>
      <c r="BC44" s="319">
        <f t="shared" si="72"/>
        <v>0</v>
      </c>
      <c r="BD44" s="317">
        <f t="shared" si="73"/>
        <v>0</v>
      </c>
      <c r="BE44" s="318">
        <f t="shared" si="74"/>
        <v>0</v>
      </c>
      <c r="BF44" s="318">
        <f t="shared" si="75"/>
        <v>0</v>
      </c>
      <c r="BG44" s="318">
        <f t="shared" si="76"/>
        <v>0</v>
      </c>
      <c r="BH44" s="317">
        <f t="shared" si="133"/>
        <v>0</v>
      </c>
      <c r="BI44" s="319">
        <f t="shared" si="133"/>
        <v>0</v>
      </c>
      <c r="BJ44" s="319">
        <f t="shared" si="133"/>
        <v>0</v>
      </c>
      <c r="BK44" s="319">
        <f t="shared" si="133"/>
        <v>0</v>
      </c>
      <c r="BL44" s="319">
        <f t="shared" si="133"/>
        <v>0</v>
      </c>
      <c r="BM44" s="319">
        <f t="shared" si="133"/>
        <v>0</v>
      </c>
      <c r="BN44" s="319">
        <f t="shared" si="133"/>
        <v>0</v>
      </c>
      <c r="BO44" s="319">
        <f t="shared" si="133"/>
        <v>0</v>
      </c>
      <c r="BP44" s="319">
        <f t="shared" si="133"/>
        <v>0</v>
      </c>
      <c r="BQ44" s="319">
        <f t="shared" si="133"/>
        <v>0</v>
      </c>
      <c r="BR44" s="319">
        <f t="shared" si="133"/>
        <v>0</v>
      </c>
      <c r="BS44" s="319">
        <f t="shared" si="133"/>
        <v>0</v>
      </c>
      <c r="BT44" s="319">
        <f t="shared" si="133"/>
        <v>0</v>
      </c>
      <c r="BU44" s="319">
        <f t="shared" si="133"/>
        <v>0</v>
      </c>
      <c r="BV44" s="319">
        <f t="shared" si="133"/>
        <v>0</v>
      </c>
      <c r="BW44" s="319">
        <f t="shared" si="103"/>
        <v>0</v>
      </c>
      <c r="BX44" s="319">
        <f t="shared" si="103"/>
        <v>0</v>
      </c>
      <c r="BY44" s="319">
        <f t="shared" si="103"/>
        <v>0</v>
      </c>
      <c r="BZ44" s="319">
        <f t="shared" si="103"/>
        <v>0</v>
      </c>
      <c r="CA44" s="319">
        <f t="shared" si="103"/>
        <v>0</v>
      </c>
      <c r="CB44" s="317">
        <f t="shared" si="79"/>
        <v>0</v>
      </c>
      <c r="CC44" s="319">
        <f t="shared" si="80"/>
        <v>0</v>
      </c>
      <c r="CD44" s="319">
        <f t="shared" si="81"/>
        <v>0</v>
      </c>
      <c r="CE44" s="319">
        <f t="shared" si="82"/>
        <v>0</v>
      </c>
      <c r="CF44" s="333">
        <f t="shared" si="85"/>
        <v>0</v>
      </c>
      <c r="CG44" s="309">
        <f t="shared" si="86"/>
        <v>0</v>
      </c>
      <c r="CH44" s="309">
        <f t="shared" si="87"/>
        <v>0</v>
      </c>
      <c r="CI44" s="309">
        <f t="shared" si="88"/>
        <v>0</v>
      </c>
      <c r="CJ44" s="309">
        <f t="shared" si="89"/>
        <v>0</v>
      </c>
      <c r="CK44" s="379">
        <f t="shared" si="90"/>
        <v>0</v>
      </c>
      <c r="CL44" s="403">
        <f t="shared" si="122"/>
        <v>0</v>
      </c>
      <c r="CM44" s="403">
        <f t="shared" si="122"/>
        <v>0</v>
      </c>
      <c r="CN44" s="403">
        <f t="shared" si="122"/>
        <v>0</v>
      </c>
      <c r="CO44" s="403">
        <f t="shared" si="122"/>
        <v>0</v>
      </c>
      <c r="CP44" s="403">
        <f t="shared" si="122"/>
        <v>0</v>
      </c>
      <c r="CQ44" s="403">
        <f t="shared" si="122"/>
        <v>0</v>
      </c>
      <c r="CR44" s="403">
        <f t="shared" si="122"/>
        <v>0</v>
      </c>
      <c r="CS44" s="403">
        <f t="shared" si="122"/>
        <v>0</v>
      </c>
      <c r="CT44" s="403">
        <f t="shared" si="122"/>
        <v>0</v>
      </c>
      <c r="CU44" s="403">
        <f t="shared" si="122"/>
        <v>0</v>
      </c>
      <c r="CV44" s="403">
        <f t="shared" si="122"/>
        <v>0</v>
      </c>
      <c r="CW44" s="403">
        <f t="shared" si="122"/>
        <v>0</v>
      </c>
      <c r="CX44" s="403">
        <f t="shared" si="123"/>
        <v>0</v>
      </c>
      <c r="CY44" s="403">
        <f t="shared" si="123"/>
        <v>0</v>
      </c>
      <c r="CZ44" s="403">
        <f t="shared" si="123"/>
        <v>0</v>
      </c>
      <c r="DA44" s="403">
        <f t="shared" si="123"/>
        <v>0</v>
      </c>
      <c r="DB44" s="403">
        <f t="shared" si="123"/>
        <v>0</v>
      </c>
      <c r="DC44" s="403">
        <f t="shared" si="123"/>
        <v>0</v>
      </c>
      <c r="DD44" s="403">
        <f t="shared" si="123"/>
        <v>0</v>
      </c>
      <c r="DE44" s="403">
        <f t="shared" si="123"/>
        <v>0</v>
      </c>
      <c r="DF44" s="403">
        <f t="shared" si="123"/>
        <v>0</v>
      </c>
      <c r="DG44" s="403">
        <f t="shared" si="123"/>
        <v>0</v>
      </c>
      <c r="DH44" s="403">
        <f t="shared" si="123"/>
        <v>0</v>
      </c>
      <c r="DI44" s="403">
        <f t="shared" si="123"/>
        <v>0</v>
      </c>
      <c r="DJ44" s="403">
        <f t="shared" si="123"/>
        <v>0</v>
      </c>
      <c r="DK44" s="403">
        <f t="shared" si="123"/>
        <v>0</v>
      </c>
      <c r="DL44" s="403">
        <f t="shared" si="123"/>
        <v>0</v>
      </c>
      <c r="DM44" s="403">
        <f t="shared" si="124"/>
        <v>0</v>
      </c>
      <c r="DN44" s="403">
        <f t="shared" si="124"/>
        <v>0</v>
      </c>
      <c r="DO44" s="403">
        <f t="shared" si="124"/>
        <v>0</v>
      </c>
      <c r="DP44" s="403">
        <f t="shared" si="124"/>
        <v>0</v>
      </c>
      <c r="DQ44" s="403">
        <f t="shared" si="124"/>
        <v>0</v>
      </c>
      <c r="DR44" s="403">
        <f t="shared" si="124"/>
        <v>0</v>
      </c>
      <c r="DS44" s="403">
        <f t="shared" si="124"/>
        <v>0</v>
      </c>
      <c r="DT44" s="403">
        <f t="shared" si="124"/>
        <v>0</v>
      </c>
      <c r="DU44" s="403">
        <f t="shared" si="124"/>
        <v>0</v>
      </c>
      <c r="DV44" s="403">
        <f t="shared" si="83"/>
        <v>0</v>
      </c>
      <c r="DW44" s="403">
        <f t="shared" si="84"/>
        <v>0</v>
      </c>
      <c r="DX44" s="403">
        <f t="shared" si="125"/>
        <v>0</v>
      </c>
      <c r="DY44" s="403">
        <f t="shared" si="125"/>
        <v>0</v>
      </c>
      <c r="DZ44" s="403">
        <f t="shared" si="125"/>
        <v>0</v>
      </c>
      <c r="EA44" s="403">
        <f t="shared" si="125"/>
        <v>0</v>
      </c>
      <c r="EB44" s="403">
        <f t="shared" si="125"/>
        <v>0</v>
      </c>
      <c r="EC44" s="403">
        <f t="shared" si="125"/>
        <v>0</v>
      </c>
      <c r="ED44" s="403">
        <f t="shared" si="125"/>
        <v>0</v>
      </c>
      <c r="EE44" s="403">
        <f t="shared" si="125"/>
        <v>0</v>
      </c>
      <c r="EF44" s="403">
        <f t="shared" si="125"/>
        <v>0</v>
      </c>
      <c r="EG44" s="403">
        <f t="shared" si="126"/>
        <v>0</v>
      </c>
      <c r="EH44" s="403">
        <f t="shared" si="126"/>
        <v>0</v>
      </c>
      <c r="EI44" s="403">
        <f t="shared" si="126"/>
        <v>0</v>
      </c>
      <c r="EJ44" s="403">
        <f t="shared" si="126"/>
        <v>0</v>
      </c>
      <c r="EK44" s="403">
        <f t="shared" si="126"/>
        <v>0</v>
      </c>
      <c r="EL44" s="403">
        <f t="shared" si="126"/>
        <v>0</v>
      </c>
      <c r="EM44" s="403">
        <f t="shared" si="126"/>
        <v>0</v>
      </c>
      <c r="EN44" s="403">
        <f t="shared" si="126"/>
        <v>0</v>
      </c>
      <c r="EO44" s="403">
        <f t="shared" si="126"/>
        <v>0</v>
      </c>
      <c r="EP44" s="403">
        <f t="shared" si="127"/>
        <v>0</v>
      </c>
      <c r="EQ44" s="403">
        <f t="shared" si="127"/>
        <v>0</v>
      </c>
      <c r="ER44" s="403">
        <f t="shared" si="127"/>
        <v>0</v>
      </c>
      <c r="ES44" s="403">
        <f t="shared" si="127"/>
        <v>0</v>
      </c>
      <c r="ET44" s="403">
        <f t="shared" si="127"/>
        <v>0</v>
      </c>
      <c r="EU44" s="403">
        <f t="shared" si="127"/>
        <v>0</v>
      </c>
      <c r="EV44" s="403">
        <f t="shared" si="127"/>
        <v>0</v>
      </c>
      <c r="EW44" s="403">
        <f t="shared" si="127"/>
        <v>0</v>
      </c>
      <c r="EX44" s="403">
        <f t="shared" si="127"/>
        <v>0</v>
      </c>
      <c r="EY44" s="403">
        <f t="shared" si="127"/>
        <v>0</v>
      </c>
      <c r="EZ44" s="403">
        <f t="shared" si="127"/>
        <v>0</v>
      </c>
      <c r="FA44" s="403">
        <f t="shared" si="128"/>
        <v>0</v>
      </c>
      <c r="FB44" s="403">
        <f t="shared" si="128"/>
        <v>0</v>
      </c>
      <c r="FC44" s="403">
        <f t="shared" si="128"/>
        <v>0</v>
      </c>
      <c r="FD44" s="403">
        <f t="shared" si="128"/>
        <v>0</v>
      </c>
      <c r="FE44" s="403">
        <f t="shared" si="128"/>
        <v>0</v>
      </c>
      <c r="FF44" s="403">
        <f t="shared" si="128"/>
        <v>0</v>
      </c>
      <c r="FG44" s="403">
        <f t="shared" si="128"/>
        <v>0</v>
      </c>
      <c r="FH44" s="403">
        <f t="shared" si="128"/>
        <v>0</v>
      </c>
      <c r="FI44" s="403">
        <f t="shared" si="128"/>
        <v>0</v>
      </c>
      <c r="FJ44" s="403">
        <f t="shared" si="128"/>
        <v>0</v>
      </c>
      <c r="FK44" s="403">
        <f t="shared" si="129"/>
        <v>0</v>
      </c>
      <c r="FL44" s="403">
        <f t="shared" si="129"/>
        <v>0</v>
      </c>
      <c r="FM44" s="403">
        <f t="shared" si="129"/>
        <v>0</v>
      </c>
      <c r="FN44" s="403">
        <f t="shared" si="129"/>
        <v>0</v>
      </c>
      <c r="FO44" s="403">
        <f t="shared" si="129"/>
        <v>0</v>
      </c>
      <c r="FP44" s="403">
        <f t="shared" si="129"/>
        <v>0</v>
      </c>
      <c r="FQ44" s="403">
        <f t="shared" si="129"/>
        <v>0</v>
      </c>
      <c r="FR44" s="403">
        <f t="shared" si="129"/>
        <v>0</v>
      </c>
      <c r="FS44" s="403">
        <f t="shared" si="129"/>
        <v>0</v>
      </c>
      <c r="FT44" s="403">
        <f t="shared" si="129"/>
        <v>0</v>
      </c>
      <c r="FU44" s="403">
        <f t="shared" si="130"/>
        <v>0</v>
      </c>
      <c r="FV44" s="403">
        <f t="shared" si="130"/>
        <v>0</v>
      </c>
      <c r="FW44" s="403">
        <f t="shared" si="130"/>
        <v>0</v>
      </c>
      <c r="FX44" s="403">
        <f t="shared" si="130"/>
        <v>0</v>
      </c>
      <c r="FY44" s="403">
        <f t="shared" si="130"/>
        <v>0</v>
      </c>
      <c r="FZ44" s="403">
        <f t="shared" si="130"/>
        <v>0</v>
      </c>
      <c r="GA44" s="403">
        <f t="shared" si="130"/>
        <v>0</v>
      </c>
      <c r="GB44" s="403">
        <f t="shared" si="130"/>
        <v>0</v>
      </c>
      <c r="GC44" s="403">
        <f t="shared" si="130"/>
        <v>0</v>
      </c>
      <c r="GD44" s="403">
        <f t="shared" si="130"/>
        <v>0</v>
      </c>
      <c r="GE44" s="403">
        <f t="shared" si="130"/>
        <v>0</v>
      </c>
      <c r="GF44" s="403">
        <f t="shared" si="130"/>
        <v>0</v>
      </c>
      <c r="GG44" s="403">
        <f t="shared" si="130"/>
        <v>0</v>
      </c>
      <c r="GH44" s="403">
        <f t="shared" si="130"/>
        <v>0</v>
      </c>
      <c r="GI44" s="403">
        <f t="shared" si="131"/>
        <v>0</v>
      </c>
      <c r="GJ44" s="403">
        <f t="shared" si="131"/>
        <v>0</v>
      </c>
      <c r="GK44" s="403">
        <f t="shared" si="131"/>
        <v>0</v>
      </c>
      <c r="GL44" s="403">
        <f t="shared" si="131"/>
        <v>0</v>
      </c>
      <c r="GM44" s="403">
        <f t="shared" si="131"/>
        <v>0</v>
      </c>
      <c r="GN44" s="403">
        <f t="shared" si="131"/>
        <v>0</v>
      </c>
      <c r="GO44" s="403">
        <f t="shared" si="131"/>
        <v>0</v>
      </c>
      <c r="GP44" s="403">
        <f t="shared" si="131"/>
        <v>0</v>
      </c>
      <c r="GQ44" s="403">
        <f t="shared" si="131"/>
        <v>0</v>
      </c>
      <c r="GR44" s="403">
        <f t="shared" si="132"/>
        <v>0</v>
      </c>
      <c r="GS44" s="403">
        <f t="shared" si="132"/>
        <v>0</v>
      </c>
      <c r="GT44" s="403">
        <f t="shared" si="132"/>
        <v>0</v>
      </c>
      <c r="GU44" s="403">
        <f t="shared" si="132"/>
        <v>0</v>
      </c>
      <c r="GV44" s="403">
        <f t="shared" si="132"/>
        <v>0</v>
      </c>
      <c r="GW44" s="403">
        <f t="shared" si="132"/>
        <v>0</v>
      </c>
      <c r="GX44" s="403">
        <f t="shared" si="132"/>
        <v>0</v>
      </c>
      <c r="GY44" s="403">
        <f t="shared" si="132"/>
        <v>0</v>
      </c>
      <c r="GZ44" s="403">
        <f t="shared" si="132"/>
        <v>0</v>
      </c>
      <c r="HA44" s="403">
        <f t="shared" si="132"/>
        <v>0</v>
      </c>
      <c r="HB44" s="403">
        <f t="shared" si="132"/>
        <v>0</v>
      </c>
      <c r="HC44" s="311"/>
      <c r="HD44" s="311"/>
      <c r="HE44" s="311"/>
      <c r="HF44" s="311"/>
      <c r="HG44" s="221" t="str">
        <f t="shared" si="40"/>
        <v/>
      </c>
      <c r="HH44" s="221" t="str">
        <f t="shared" si="41"/>
        <v/>
      </c>
      <c r="HI44" s="311"/>
      <c r="HJ44" s="311"/>
      <c r="HK44" s="311"/>
      <c r="HL44" s="311"/>
      <c r="HM44" s="311"/>
      <c r="HN44" s="311"/>
      <c r="HO44" s="311"/>
      <c r="HP44" s="311"/>
      <c r="HQ44" s="311"/>
      <c r="HR44" s="311"/>
      <c r="HS44" s="311"/>
      <c r="HT44" s="311"/>
      <c r="HU44" s="311"/>
      <c r="HV44" s="311"/>
      <c r="HW44" s="311"/>
      <c r="HX44" s="311"/>
      <c r="HY44" s="311"/>
      <c r="HZ44" s="311"/>
      <c r="IA44" s="311"/>
      <c r="IB44" s="311"/>
      <c r="IC44" s="311"/>
      <c r="ID44" s="311"/>
      <c r="IE44" s="311"/>
      <c r="IF44" s="311"/>
      <c r="IG44" s="311"/>
      <c r="IH44" s="311"/>
      <c r="II44" s="311"/>
      <c r="IJ44" s="311"/>
    </row>
    <row r="45" spans="1:244" s="12" customFormat="1" ht="12" customHeight="1">
      <c r="A45" s="216"/>
      <c r="B45" s="217"/>
      <c r="C45" s="223"/>
      <c r="D45" s="219"/>
      <c r="E45" s="220" t="str">
        <f t="shared" si="117"/>
        <v/>
      </c>
      <c r="F45" s="221" t="str">
        <f t="shared" si="7"/>
        <v/>
      </c>
      <c r="G45" s="219"/>
      <c r="H45" s="220" t="str">
        <f t="shared" si="118"/>
        <v/>
      </c>
      <c r="I45" s="221" t="str">
        <f t="shared" si="9"/>
        <v/>
      </c>
      <c r="J45" s="222"/>
      <c r="K45" s="252">
        <f t="shared" si="119"/>
        <v>0</v>
      </c>
      <c r="L45" s="238">
        <f t="shared" si="142"/>
        <v>0</v>
      </c>
      <c r="M45" s="238">
        <f t="shared" si="134"/>
        <v>0</v>
      </c>
      <c r="N45" s="316">
        <f t="shared" si="135"/>
        <v>0</v>
      </c>
      <c r="O45" s="316">
        <f t="shared" si="136"/>
        <v>0</v>
      </c>
      <c r="P45" s="316">
        <f t="shared" si="137"/>
        <v>0</v>
      </c>
      <c r="Q45" s="316">
        <f t="shared" si="138"/>
        <v>0</v>
      </c>
      <c r="R45" s="371">
        <f t="shared" si="120"/>
        <v>0</v>
      </c>
      <c r="S45" s="316">
        <f t="shared" si="139"/>
        <v>0</v>
      </c>
      <c r="T45" s="316">
        <f t="shared" si="121"/>
        <v>0</v>
      </c>
      <c r="U45" s="316">
        <f t="shared" si="140"/>
        <v>0</v>
      </c>
      <c r="V45" s="317">
        <f t="shared" si="42"/>
        <v>0</v>
      </c>
      <c r="W45" s="318">
        <f t="shared" si="43"/>
        <v>0</v>
      </c>
      <c r="X45" s="318">
        <f t="shared" si="44"/>
        <v>0</v>
      </c>
      <c r="Y45" s="318">
        <f t="shared" si="45"/>
        <v>0</v>
      </c>
      <c r="Z45" s="318">
        <f t="shared" si="46"/>
        <v>0</v>
      </c>
      <c r="AA45" s="318">
        <f>IF(dkontonr&gt;1499,IF(dkontonr&lt;1560,$N45,0))+IF(kkontonr&gt;1499,IF(kkontonr&lt;1560,$O45,0))+IF(dkontonr&gt;(Kontoplan!AF$3-1),IF(dkontonr&lt;(Kontoplan!AF$3+1000),$N45,0))+IF(kkontonr&gt;(Kontoplan!AF$3-1),IF(kkontonr&lt;(Kontoplan!AF$3+1000),$O45,0),0)</f>
        <v>0</v>
      </c>
      <c r="AB45" s="318">
        <f t="shared" si="47"/>
        <v>0</v>
      </c>
      <c r="AC45" s="318">
        <f t="shared" si="48"/>
        <v>0</v>
      </c>
      <c r="AD45" s="318">
        <f t="shared" si="49"/>
        <v>0</v>
      </c>
      <c r="AE45" s="318">
        <f t="shared" si="50"/>
        <v>0</v>
      </c>
      <c r="AF45" s="318">
        <f t="shared" si="51"/>
        <v>0</v>
      </c>
      <c r="AG45" s="318">
        <f>IF(dkontonr&gt;2399,IF(dkontonr&lt;2500,$N45,0))+IF(kkontonr&gt;2399,IF(kkontonr&lt;2500,$O45,0))+IF(dkontonr&gt;(Kontoplan!$AF$4-1),IF(dkontonr&lt;(Kontoplan!$AF$4+1000),$N45,0))+IF(kkontonr&gt;(Kontoplan!$AF$4-1),IF(kkontonr&lt;(Kontoplan!$AF$4+1000),$O45,0))</f>
        <v>0</v>
      </c>
      <c r="AH45" s="318">
        <f t="shared" si="52"/>
        <v>0</v>
      </c>
      <c r="AI45" s="318">
        <f t="shared" si="53"/>
        <v>0</v>
      </c>
      <c r="AJ45" s="318">
        <f t="shared" si="141"/>
        <v>0</v>
      </c>
      <c r="AK45" s="318">
        <f t="shared" si="54"/>
        <v>0</v>
      </c>
      <c r="AL45" s="318">
        <f t="shared" si="55"/>
        <v>0</v>
      </c>
      <c r="AM45" s="317">
        <f t="shared" si="56"/>
        <v>0</v>
      </c>
      <c r="AN45" s="318">
        <f t="shared" si="57"/>
        <v>0</v>
      </c>
      <c r="AO45" s="319">
        <f t="shared" si="58"/>
        <v>0</v>
      </c>
      <c r="AP45" s="318">
        <f t="shared" si="59"/>
        <v>0</v>
      </c>
      <c r="AQ45" s="318">
        <f t="shared" si="60"/>
        <v>0</v>
      </c>
      <c r="AR45" s="318">
        <f t="shared" si="61"/>
        <v>0</v>
      </c>
      <c r="AS45" s="318">
        <f t="shared" si="62"/>
        <v>0</v>
      </c>
      <c r="AT45" s="318">
        <f t="shared" si="63"/>
        <v>0</v>
      </c>
      <c r="AU45" s="318">
        <f t="shared" si="64"/>
        <v>0</v>
      </c>
      <c r="AV45" s="318">
        <f t="shared" si="65"/>
        <v>0</v>
      </c>
      <c r="AW45" s="318">
        <f t="shared" si="66"/>
        <v>0</v>
      </c>
      <c r="AX45" s="318">
        <f t="shared" si="67"/>
        <v>0</v>
      </c>
      <c r="AY45" s="318">
        <f t="shared" si="68"/>
        <v>0</v>
      </c>
      <c r="AZ45" s="318">
        <f t="shared" si="69"/>
        <v>0</v>
      </c>
      <c r="BA45" s="318">
        <f t="shared" si="70"/>
        <v>0</v>
      </c>
      <c r="BB45" s="319">
        <f t="shared" si="71"/>
        <v>0</v>
      </c>
      <c r="BC45" s="319">
        <f t="shared" si="72"/>
        <v>0</v>
      </c>
      <c r="BD45" s="317">
        <f t="shared" si="73"/>
        <v>0</v>
      </c>
      <c r="BE45" s="318">
        <f t="shared" si="74"/>
        <v>0</v>
      </c>
      <c r="BF45" s="318">
        <f t="shared" si="75"/>
        <v>0</v>
      </c>
      <c r="BG45" s="318">
        <f t="shared" si="76"/>
        <v>0</v>
      </c>
      <c r="BH45" s="317">
        <f t="shared" si="133"/>
        <v>0</v>
      </c>
      <c r="BI45" s="319">
        <f t="shared" si="133"/>
        <v>0</v>
      </c>
      <c r="BJ45" s="319">
        <f t="shared" si="133"/>
        <v>0</v>
      </c>
      <c r="BK45" s="319">
        <f t="shared" si="133"/>
        <v>0</v>
      </c>
      <c r="BL45" s="319">
        <f t="shared" si="133"/>
        <v>0</v>
      </c>
      <c r="BM45" s="319">
        <f t="shared" si="133"/>
        <v>0</v>
      </c>
      <c r="BN45" s="319">
        <f t="shared" si="133"/>
        <v>0</v>
      </c>
      <c r="BO45" s="319">
        <f t="shared" si="133"/>
        <v>0</v>
      </c>
      <c r="BP45" s="319">
        <f t="shared" si="133"/>
        <v>0</v>
      </c>
      <c r="BQ45" s="319">
        <f t="shared" si="133"/>
        <v>0</v>
      </c>
      <c r="BR45" s="319">
        <f t="shared" si="133"/>
        <v>0</v>
      </c>
      <c r="BS45" s="319">
        <f t="shared" si="133"/>
        <v>0</v>
      </c>
      <c r="BT45" s="319">
        <f t="shared" si="133"/>
        <v>0</v>
      </c>
      <c r="BU45" s="319">
        <f t="shared" si="133"/>
        <v>0</v>
      </c>
      <c r="BV45" s="319">
        <f t="shared" si="133"/>
        <v>0</v>
      </c>
      <c r="BW45" s="319">
        <f t="shared" si="103"/>
        <v>0</v>
      </c>
      <c r="BX45" s="319">
        <f t="shared" si="103"/>
        <v>0</v>
      </c>
      <c r="BY45" s="319">
        <f t="shared" si="103"/>
        <v>0</v>
      </c>
      <c r="BZ45" s="319">
        <f t="shared" si="103"/>
        <v>0</v>
      </c>
      <c r="CA45" s="319">
        <f t="shared" si="103"/>
        <v>0</v>
      </c>
      <c r="CB45" s="317">
        <f t="shared" si="79"/>
        <v>0</v>
      </c>
      <c r="CC45" s="319">
        <f>IF(tekst="åpningsbalanse",0,IF(tekst="råbalanse",0,IF(tekst="balanse",0,IF(tekst="inngående balanse",0,IF(tekst="saldobalanse",0,IF(tekst="årsoppgjør",0,CB45))))))</f>
        <v>0</v>
      </c>
      <c r="CD45" s="319">
        <f t="shared" si="81"/>
        <v>0</v>
      </c>
      <c r="CE45" s="319">
        <f t="shared" si="82"/>
        <v>0</v>
      </c>
      <c r="CF45" s="333">
        <f>IF(dmvakode=2,L45,IF(kmvakode=2,L45,0))</f>
        <v>0</v>
      </c>
      <c r="CG45" s="309">
        <f>IF(dmvakode=5,L45,IF(kmvakode=5,L45,0))</f>
        <v>0</v>
      </c>
      <c r="CH45" s="309">
        <f>IF(dmvakode=8,L45,IF(kmvakode=8,L45,0))</f>
        <v>0</v>
      </c>
      <c r="CI45" s="309">
        <f>IF(dmvakode=1,M45,IF(kmvakode=1,M45,0))</f>
        <v>0</v>
      </c>
      <c r="CJ45" s="309">
        <f>IF(dmvakode=4,M45,IF(kmvakode=4,M45,0))</f>
        <v>0</v>
      </c>
      <c r="CK45" s="379">
        <f>IF(dmvakode=7,M45,IF(kmvakode=7,M45,0))</f>
        <v>0</v>
      </c>
      <c r="CL45" s="403">
        <f t="shared" si="122"/>
        <v>0</v>
      </c>
      <c r="CM45" s="403">
        <f t="shared" si="122"/>
        <v>0</v>
      </c>
      <c r="CN45" s="403">
        <f t="shared" si="122"/>
        <v>0</v>
      </c>
      <c r="CO45" s="403">
        <f t="shared" si="122"/>
        <v>0</v>
      </c>
      <c r="CP45" s="403">
        <f t="shared" si="122"/>
        <v>0</v>
      </c>
      <c r="CQ45" s="403">
        <f t="shared" si="122"/>
        <v>0</v>
      </c>
      <c r="CR45" s="403">
        <f t="shared" si="122"/>
        <v>0</v>
      </c>
      <c r="CS45" s="403">
        <f t="shared" si="122"/>
        <v>0</v>
      </c>
      <c r="CT45" s="403">
        <f t="shared" si="122"/>
        <v>0</v>
      </c>
      <c r="CU45" s="403">
        <f t="shared" si="122"/>
        <v>0</v>
      </c>
      <c r="CV45" s="403">
        <f t="shared" si="122"/>
        <v>0</v>
      </c>
      <c r="CW45" s="403">
        <f t="shared" si="122"/>
        <v>0</v>
      </c>
      <c r="CX45" s="403">
        <f t="shared" si="123"/>
        <v>0</v>
      </c>
      <c r="CY45" s="403">
        <f t="shared" si="123"/>
        <v>0</v>
      </c>
      <c r="CZ45" s="403">
        <f t="shared" si="123"/>
        <v>0</v>
      </c>
      <c r="DA45" s="403">
        <f t="shared" si="123"/>
        <v>0</v>
      </c>
      <c r="DB45" s="403">
        <f t="shared" si="123"/>
        <v>0</v>
      </c>
      <c r="DC45" s="403">
        <f t="shared" si="123"/>
        <v>0</v>
      </c>
      <c r="DD45" s="403">
        <f t="shared" si="123"/>
        <v>0</v>
      </c>
      <c r="DE45" s="403">
        <f t="shared" si="123"/>
        <v>0</v>
      </c>
      <c r="DF45" s="403">
        <f t="shared" si="123"/>
        <v>0</v>
      </c>
      <c r="DG45" s="403">
        <f t="shared" si="123"/>
        <v>0</v>
      </c>
      <c r="DH45" s="403">
        <f t="shared" si="123"/>
        <v>0</v>
      </c>
      <c r="DI45" s="403">
        <f t="shared" si="123"/>
        <v>0</v>
      </c>
      <c r="DJ45" s="403">
        <f t="shared" si="123"/>
        <v>0</v>
      </c>
      <c r="DK45" s="403">
        <f t="shared" si="123"/>
        <v>0</v>
      </c>
      <c r="DL45" s="403">
        <f t="shared" si="123"/>
        <v>0</v>
      </c>
      <c r="DM45" s="403">
        <f t="shared" si="124"/>
        <v>0</v>
      </c>
      <c r="DN45" s="403">
        <f t="shared" si="124"/>
        <v>0</v>
      </c>
      <c r="DO45" s="403">
        <f t="shared" si="124"/>
        <v>0</v>
      </c>
      <c r="DP45" s="403">
        <f t="shared" si="124"/>
        <v>0</v>
      </c>
      <c r="DQ45" s="403">
        <f t="shared" si="124"/>
        <v>0</v>
      </c>
      <c r="DR45" s="403">
        <f t="shared" si="124"/>
        <v>0</v>
      </c>
      <c r="DS45" s="403">
        <f t="shared" si="124"/>
        <v>0</v>
      </c>
      <c r="DT45" s="403">
        <f t="shared" si="124"/>
        <v>0</v>
      </c>
      <c r="DU45" s="403">
        <f t="shared" si="124"/>
        <v>0</v>
      </c>
      <c r="DV45" s="403">
        <f t="shared" si="83"/>
        <v>0</v>
      </c>
      <c r="DW45" s="403">
        <f t="shared" si="84"/>
        <v>0</v>
      </c>
      <c r="DX45" s="403">
        <f t="shared" si="125"/>
        <v>0</v>
      </c>
      <c r="DY45" s="403">
        <f t="shared" si="125"/>
        <v>0</v>
      </c>
      <c r="DZ45" s="403">
        <f t="shared" si="125"/>
        <v>0</v>
      </c>
      <c r="EA45" s="403">
        <f t="shared" si="125"/>
        <v>0</v>
      </c>
      <c r="EB45" s="403">
        <f t="shared" si="125"/>
        <v>0</v>
      </c>
      <c r="EC45" s="403">
        <f t="shared" si="125"/>
        <v>0</v>
      </c>
      <c r="ED45" s="403">
        <f t="shared" si="125"/>
        <v>0</v>
      </c>
      <c r="EE45" s="403">
        <f t="shared" si="125"/>
        <v>0</v>
      </c>
      <c r="EF45" s="403">
        <f t="shared" si="125"/>
        <v>0</v>
      </c>
      <c r="EG45" s="403">
        <f t="shared" si="126"/>
        <v>0</v>
      </c>
      <c r="EH45" s="403">
        <f t="shared" si="126"/>
        <v>0</v>
      </c>
      <c r="EI45" s="403">
        <f t="shared" si="126"/>
        <v>0</v>
      </c>
      <c r="EJ45" s="403">
        <f t="shared" si="126"/>
        <v>0</v>
      </c>
      <c r="EK45" s="403">
        <f t="shared" si="126"/>
        <v>0</v>
      </c>
      <c r="EL45" s="403">
        <f t="shared" si="126"/>
        <v>0</v>
      </c>
      <c r="EM45" s="403">
        <f t="shared" si="126"/>
        <v>0</v>
      </c>
      <c r="EN45" s="403">
        <f t="shared" si="126"/>
        <v>0</v>
      </c>
      <c r="EO45" s="403">
        <f t="shared" si="126"/>
        <v>0</v>
      </c>
      <c r="EP45" s="403">
        <f t="shared" si="127"/>
        <v>0</v>
      </c>
      <c r="EQ45" s="403">
        <f t="shared" si="127"/>
        <v>0</v>
      </c>
      <c r="ER45" s="403">
        <f t="shared" si="127"/>
        <v>0</v>
      </c>
      <c r="ES45" s="403">
        <f t="shared" si="127"/>
        <v>0</v>
      </c>
      <c r="ET45" s="403">
        <f t="shared" si="127"/>
        <v>0</v>
      </c>
      <c r="EU45" s="403">
        <f t="shared" si="127"/>
        <v>0</v>
      </c>
      <c r="EV45" s="403">
        <f t="shared" si="127"/>
        <v>0</v>
      </c>
      <c r="EW45" s="403">
        <f t="shared" si="127"/>
        <v>0</v>
      </c>
      <c r="EX45" s="403">
        <f t="shared" si="127"/>
        <v>0</v>
      </c>
      <c r="EY45" s="403">
        <f t="shared" si="127"/>
        <v>0</v>
      </c>
      <c r="EZ45" s="403">
        <f t="shared" si="127"/>
        <v>0</v>
      </c>
      <c r="FA45" s="403">
        <f t="shared" si="128"/>
        <v>0</v>
      </c>
      <c r="FB45" s="403">
        <f t="shared" si="128"/>
        <v>0</v>
      </c>
      <c r="FC45" s="403">
        <f t="shared" si="128"/>
        <v>0</v>
      </c>
      <c r="FD45" s="403">
        <f t="shared" si="128"/>
        <v>0</v>
      </c>
      <c r="FE45" s="403">
        <f t="shared" si="128"/>
        <v>0</v>
      </c>
      <c r="FF45" s="403">
        <f t="shared" si="128"/>
        <v>0</v>
      </c>
      <c r="FG45" s="403">
        <f t="shared" si="128"/>
        <v>0</v>
      </c>
      <c r="FH45" s="403">
        <f t="shared" si="128"/>
        <v>0</v>
      </c>
      <c r="FI45" s="403">
        <f t="shared" si="128"/>
        <v>0</v>
      </c>
      <c r="FJ45" s="403">
        <f t="shared" si="128"/>
        <v>0</v>
      </c>
      <c r="FK45" s="403">
        <f t="shared" si="129"/>
        <v>0</v>
      </c>
      <c r="FL45" s="403">
        <f t="shared" si="129"/>
        <v>0</v>
      </c>
      <c r="FM45" s="403">
        <f t="shared" si="129"/>
        <v>0</v>
      </c>
      <c r="FN45" s="403">
        <f t="shared" si="129"/>
        <v>0</v>
      </c>
      <c r="FO45" s="403">
        <f t="shared" si="129"/>
        <v>0</v>
      </c>
      <c r="FP45" s="403">
        <f t="shared" si="129"/>
        <v>0</v>
      </c>
      <c r="FQ45" s="403">
        <f t="shared" si="129"/>
        <v>0</v>
      </c>
      <c r="FR45" s="403">
        <f t="shared" si="129"/>
        <v>0</v>
      </c>
      <c r="FS45" s="403">
        <f t="shared" si="129"/>
        <v>0</v>
      </c>
      <c r="FT45" s="403">
        <f t="shared" si="129"/>
        <v>0</v>
      </c>
      <c r="FU45" s="403">
        <f t="shared" si="130"/>
        <v>0</v>
      </c>
      <c r="FV45" s="403">
        <f t="shared" si="130"/>
        <v>0</v>
      </c>
      <c r="FW45" s="403">
        <f t="shared" si="130"/>
        <v>0</v>
      </c>
      <c r="FX45" s="403">
        <f t="shared" si="130"/>
        <v>0</v>
      </c>
      <c r="FY45" s="403">
        <f t="shared" si="130"/>
        <v>0</v>
      </c>
      <c r="FZ45" s="403">
        <f t="shared" si="130"/>
        <v>0</v>
      </c>
      <c r="GA45" s="403">
        <f t="shared" si="130"/>
        <v>0</v>
      </c>
      <c r="GB45" s="403">
        <f t="shared" si="130"/>
        <v>0</v>
      </c>
      <c r="GC45" s="403">
        <f t="shared" si="130"/>
        <v>0</v>
      </c>
      <c r="GD45" s="403">
        <f t="shared" si="130"/>
        <v>0</v>
      </c>
      <c r="GE45" s="403">
        <f t="shared" si="130"/>
        <v>0</v>
      </c>
      <c r="GF45" s="403">
        <f t="shared" si="130"/>
        <v>0</v>
      </c>
      <c r="GG45" s="403">
        <f t="shared" si="130"/>
        <v>0</v>
      </c>
      <c r="GH45" s="403">
        <f t="shared" si="130"/>
        <v>0</v>
      </c>
      <c r="GI45" s="403">
        <f t="shared" si="131"/>
        <v>0</v>
      </c>
      <c r="GJ45" s="403">
        <f t="shared" si="131"/>
        <v>0</v>
      </c>
      <c r="GK45" s="403">
        <f t="shared" si="131"/>
        <v>0</v>
      </c>
      <c r="GL45" s="403">
        <f t="shared" si="131"/>
        <v>0</v>
      </c>
      <c r="GM45" s="403">
        <f t="shared" si="131"/>
        <v>0</v>
      </c>
      <c r="GN45" s="403">
        <f t="shared" si="131"/>
        <v>0</v>
      </c>
      <c r="GO45" s="403">
        <f t="shared" si="131"/>
        <v>0</v>
      </c>
      <c r="GP45" s="403">
        <f t="shared" si="131"/>
        <v>0</v>
      </c>
      <c r="GQ45" s="403">
        <f t="shared" si="131"/>
        <v>0</v>
      </c>
      <c r="GR45" s="403">
        <f t="shared" si="132"/>
        <v>0</v>
      </c>
      <c r="GS45" s="403">
        <f t="shared" si="132"/>
        <v>0</v>
      </c>
      <c r="GT45" s="403">
        <f t="shared" si="132"/>
        <v>0</v>
      </c>
      <c r="GU45" s="403">
        <f t="shared" si="132"/>
        <v>0</v>
      </c>
      <c r="GV45" s="403">
        <f t="shared" si="132"/>
        <v>0</v>
      </c>
      <c r="GW45" s="403">
        <f t="shared" si="132"/>
        <v>0</v>
      </c>
      <c r="GX45" s="403">
        <f t="shared" si="132"/>
        <v>0</v>
      </c>
      <c r="GY45" s="403">
        <f t="shared" si="132"/>
        <v>0</v>
      </c>
      <c r="GZ45" s="403">
        <f t="shared" si="132"/>
        <v>0</v>
      </c>
      <c r="HA45" s="403">
        <f t="shared" si="132"/>
        <v>0</v>
      </c>
      <c r="HB45" s="403">
        <f t="shared" si="132"/>
        <v>0</v>
      </c>
      <c r="HC45" s="311"/>
      <c r="HD45" s="311"/>
      <c r="HE45" s="311"/>
      <c r="HF45" s="311"/>
      <c r="HG45" s="221" t="str">
        <f t="shared" si="40"/>
        <v/>
      </c>
      <c r="HH45" s="221" t="str">
        <f t="shared" si="41"/>
        <v/>
      </c>
      <c r="HI45" s="311"/>
      <c r="HJ45" s="311"/>
      <c r="HK45" s="311"/>
      <c r="HL45" s="311"/>
      <c r="HM45" s="311"/>
      <c r="HN45" s="311"/>
      <c r="HO45" s="311"/>
      <c r="HP45" s="311"/>
      <c r="HQ45" s="311"/>
      <c r="HR45" s="311"/>
      <c r="HS45" s="311"/>
      <c r="HT45" s="311"/>
      <c r="HU45" s="311"/>
      <c r="HV45" s="311"/>
      <c r="HW45" s="311"/>
      <c r="HX45" s="311"/>
      <c r="HY45" s="311"/>
      <c r="HZ45" s="311"/>
      <c r="IA45" s="311"/>
      <c r="IB45" s="311"/>
      <c r="IC45" s="311"/>
      <c r="ID45" s="311"/>
      <c r="IE45" s="311"/>
      <c r="IF45" s="311"/>
      <c r="IG45" s="311"/>
      <c r="IH45" s="311"/>
      <c r="II45" s="311"/>
      <c r="IJ45" s="311"/>
    </row>
    <row r="46" spans="1:244" s="12" customFormat="1" ht="12" customHeight="1">
      <c r="A46" s="216"/>
      <c r="B46" s="217"/>
      <c r="C46" s="223"/>
      <c r="D46" s="219"/>
      <c r="E46" s="220" t="str">
        <f t="shared" si="117"/>
        <v/>
      </c>
      <c r="F46" s="221" t="str">
        <f t="shared" si="7"/>
        <v/>
      </c>
      <c r="G46" s="219"/>
      <c r="H46" s="220" t="str">
        <f t="shared" si="118"/>
        <v/>
      </c>
      <c r="I46" s="221" t="str">
        <f t="shared" si="9"/>
        <v/>
      </c>
      <c r="J46" s="222"/>
      <c r="K46" s="252">
        <f t="shared" si="119"/>
        <v>0</v>
      </c>
      <c r="L46" s="238">
        <f t="shared" si="142"/>
        <v>0</v>
      </c>
      <c r="M46" s="238">
        <f t="shared" si="134"/>
        <v>0</v>
      </c>
      <c r="N46" s="316">
        <f t="shared" si="135"/>
        <v>0</v>
      </c>
      <c r="O46" s="316">
        <f t="shared" si="136"/>
        <v>0</v>
      </c>
      <c r="P46" s="316">
        <f t="shared" si="137"/>
        <v>0</v>
      </c>
      <c r="Q46" s="316">
        <f t="shared" si="138"/>
        <v>0</v>
      </c>
      <c r="R46" s="371">
        <f t="shared" si="120"/>
        <v>0</v>
      </c>
      <c r="S46" s="316">
        <f t="shared" si="139"/>
        <v>0</v>
      </c>
      <c r="T46" s="316">
        <f t="shared" si="121"/>
        <v>0</v>
      </c>
      <c r="U46" s="316">
        <f t="shared" si="140"/>
        <v>0</v>
      </c>
      <c r="V46" s="317">
        <f t="shared" si="42"/>
        <v>0</v>
      </c>
      <c r="W46" s="318">
        <f t="shared" si="43"/>
        <v>0</v>
      </c>
      <c r="X46" s="318">
        <f t="shared" si="44"/>
        <v>0</v>
      </c>
      <c r="Y46" s="318">
        <f t="shared" si="45"/>
        <v>0</v>
      </c>
      <c r="Z46" s="318">
        <f t="shared" si="46"/>
        <v>0</v>
      </c>
      <c r="AA46" s="318">
        <f>IF(dkontonr&gt;1499,IF(dkontonr&lt;1560,$N46,0))+IF(kkontonr&gt;1499,IF(kkontonr&lt;1560,$O46,0))+IF(dkontonr&gt;(Kontoplan!AF$3-1),IF(dkontonr&lt;(Kontoplan!AF$3+1000),$N46,0))+IF(kkontonr&gt;(Kontoplan!AF$3-1),IF(kkontonr&lt;(Kontoplan!AF$3+1000),$O46,0),0)</f>
        <v>0</v>
      </c>
      <c r="AB46" s="318">
        <f t="shared" si="47"/>
        <v>0</v>
      </c>
      <c r="AC46" s="318">
        <f t="shared" si="48"/>
        <v>0</v>
      </c>
      <c r="AD46" s="318">
        <f t="shared" si="49"/>
        <v>0</v>
      </c>
      <c r="AE46" s="318">
        <f t="shared" si="50"/>
        <v>0</v>
      </c>
      <c r="AF46" s="318">
        <f t="shared" si="51"/>
        <v>0</v>
      </c>
      <c r="AG46" s="318">
        <f>IF(dkontonr&gt;2399,IF(dkontonr&lt;2500,$N46,0))+IF(kkontonr&gt;2399,IF(kkontonr&lt;2500,$O46,0))+IF(dkontonr&gt;(Kontoplan!$AF$4-1),IF(dkontonr&lt;(Kontoplan!$AF$4+1000),$N46,0))+IF(kkontonr&gt;(Kontoplan!$AF$4-1),IF(kkontonr&lt;(Kontoplan!$AF$4+1000),$O46,0))</f>
        <v>0</v>
      </c>
      <c r="AH46" s="318">
        <f t="shared" si="52"/>
        <v>0</v>
      </c>
      <c r="AI46" s="318">
        <f t="shared" si="53"/>
        <v>0</v>
      </c>
      <c r="AJ46" s="318">
        <f t="shared" si="141"/>
        <v>0</v>
      </c>
      <c r="AK46" s="318">
        <f t="shared" si="54"/>
        <v>0</v>
      </c>
      <c r="AL46" s="318">
        <f t="shared" si="55"/>
        <v>0</v>
      </c>
      <c r="AM46" s="317">
        <f t="shared" si="56"/>
        <v>0</v>
      </c>
      <c r="AN46" s="318">
        <f t="shared" si="57"/>
        <v>0</v>
      </c>
      <c r="AO46" s="319">
        <f t="shared" si="58"/>
        <v>0</v>
      </c>
      <c r="AP46" s="318">
        <f t="shared" si="59"/>
        <v>0</v>
      </c>
      <c r="AQ46" s="318">
        <f t="shared" si="60"/>
        <v>0</v>
      </c>
      <c r="AR46" s="318">
        <f t="shared" si="61"/>
        <v>0</v>
      </c>
      <c r="AS46" s="318">
        <f t="shared" si="62"/>
        <v>0</v>
      </c>
      <c r="AT46" s="318">
        <f t="shared" si="63"/>
        <v>0</v>
      </c>
      <c r="AU46" s="318">
        <f t="shared" si="64"/>
        <v>0</v>
      </c>
      <c r="AV46" s="318">
        <f t="shared" si="65"/>
        <v>0</v>
      </c>
      <c r="AW46" s="318">
        <f t="shared" si="66"/>
        <v>0</v>
      </c>
      <c r="AX46" s="318">
        <f t="shared" si="67"/>
        <v>0</v>
      </c>
      <c r="AY46" s="318">
        <f t="shared" si="68"/>
        <v>0</v>
      </c>
      <c r="AZ46" s="318">
        <f t="shared" si="69"/>
        <v>0</v>
      </c>
      <c r="BA46" s="318">
        <f t="shared" si="70"/>
        <v>0</v>
      </c>
      <c r="BB46" s="319">
        <f t="shared" si="71"/>
        <v>0</v>
      </c>
      <c r="BC46" s="319">
        <f t="shared" si="72"/>
        <v>0</v>
      </c>
      <c r="BD46" s="317">
        <f t="shared" si="73"/>
        <v>0</v>
      </c>
      <c r="BE46" s="318">
        <f t="shared" si="74"/>
        <v>0</v>
      </c>
      <c r="BF46" s="318">
        <f t="shared" si="75"/>
        <v>0</v>
      </c>
      <c r="BG46" s="318">
        <f t="shared" si="76"/>
        <v>0</v>
      </c>
      <c r="BH46" s="317">
        <f t="shared" si="133"/>
        <v>0</v>
      </c>
      <c r="BI46" s="319">
        <f t="shared" si="133"/>
        <v>0</v>
      </c>
      <c r="BJ46" s="319">
        <f t="shared" si="133"/>
        <v>0</v>
      </c>
      <c r="BK46" s="319">
        <f t="shared" si="133"/>
        <v>0</v>
      </c>
      <c r="BL46" s="319">
        <f t="shared" si="133"/>
        <v>0</v>
      </c>
      <c r="BM46" s="319">
        <f t="shared" si="133"/>
        <v>0</v>
      </c>
      <c r="BN46" s="319">
        <f t="shared" si="133"/>
        <v>0</v>
      </c>
      <c r="BO46" s="319">
        <f t="shared" si="133"/>
        <v>0</v>
      </c>
      <c r="BP46" s="319">
        <f t="shared" si="133"/>
        <v>0</v>
      </c>
      <c r="BQ46" s="319">
        <f t="shared" si="133"/>
        <v>0</v>
      </c>
      <c r="BR46" s="319">
        <f t="shared" si="133"/>
        <v>0</v>
      </c>
      <c r="BS46" s="319">
        <f t="shared" si="133"/>
        <v>0</v>
      </c>
      <c r="BT46" s="319">
        <f t="shared" si="133"/>
        <v>0</v>
      </c>
      <c r="BU46" s="319">
        <f t="shared" si="133"/>
        <v>0</v>
      </c>
      <c r="BV46" s="319">
        <f t="shared" si="133"/>
        <v>0</v>
      </c>
      <c r="BW46" s="319">
        <f t="shared" si="103"/>
        <v>0</v>
      </c>
      <c r="BX46" s="319">
        <f t="shared" si="103"/>
        <v>0</v>
      </c>
      <c r="BY46" s="319">
        <f t="shared" si="103"/>
        <v>0</v>
      </c>
      <c r="BZ46" s="319">
        <f t="shared" si="103"/>
        <v>0</v>
      </c>
      <c r="CA46" s="319">
        <f t="shared" si="103"/>
        <v>0</v>
      </c>
      <c r="CB46" s="317">
        <f t="shared" si="79"/>
        <v>0</v>
      </c>
      <c r="CC46" s="319">
        <f t="shared" si="80"/>
        <v>0</v>
      </c>
      <c r="CD46" s="319">
        <f t="shared" si="81"/>
        <v>0</v>
      </c>
      <c r="CE46" s="319">
        <f t="shared" si="82"/>
        <v>0</v>
      </c>
      <c r="CF46" s="333">
        <f t="shared" si="85"/>
        <v>0</v>
      </c>
      <c r="CG46" s="309">
        <f t="shared" si="86"/>
        <v>0</v>
      </c>
      <c r="CH46" s="309">
        <f t="shared" si="87"/>
        <v>0</v>
      </c>
      <c r="CI46" s="309">
        <f t="shared" si="88"/>
        <v>0</v>
      </c>
      <c r="CJ46" s="309">
        <f t="shared" si="89"/>
        <v>0</v>
      </c>
      <c r="CK46" s="379">
        <f t="shared" si="90"/>
        <v>0</v>
      </c>
      <c r="CL46" s="403">
        <f t="shared" ref="CL46:CW61" si="143">IF(dkontonr=CL$4,$N46,0)+IF(kkontonr=CL$4,$O46,0)</f>
        <v>0</v>
      </c>
      <c r="CM46" s="403">
        <f t="shared" si="143"/>
        <v>0</v>
      </c>
      <c r="CN46" s="403">
        <f t="shared" si="143"/>
        <v>0</v>
      </c>
      <c r="CO46" s="403">
        <f t="shared" si="143"/>
        <v>0</v>
      </c>
      <c r="CP46" s="403">
        <f t="shared" si="143"/>
        <v>0</v>
      </c>
      <c r="CQ46" s="403">
        <f t="shared" si="143"/>
        <v>0</v>
      </c>
      <c r="CR46" s="403">
        <f t="shared" si="143"/>
        <v>0</v>
      </c>
      <c r="CS46" s="403">
        <f t="shared" si="143"/>
        <v>0</v>
      </c>
      <c r="CT46" s="403">
        <f t="shared" si="143"/>
        <v>0</v>
      </c>
      <c r="CU46" s="403">
        <f t="shared" si="143"/>
        <v>0</v>
      </c>
      <c r="CV46" s="403">
        <f t="shared" si="122"/>
        <v>0</v>
      </c>
      <c r="CW46" s="403">
        <f t="shared" si="122"/>
        <v>0</v>
      </c>
      <c r="CX46" s="403">
        <f t="shared" ref="CX46:DL61" si="144">IF(dkontonr=CX$4,$N46,0)+IF(kkontonr=CX$4,$O46,0)</f>
        <v>0</v>
      </c>
      <c r="CY46" s="403">
        <f t="shared" si="144"/>
        <v>0</v>
      </c>
      <c r="CZ46" s="403">
        <f t="shared" si="144"/>
        <v>0</v>
      </c>
      <c r="DA46" s="403">
        <f t="shared" si="144"/>
        <v>0</v>
      </c>
      <c r="DB46" s="403">
        <f t="shared" si="144"/>
        <v>0</v>
      </c>
      <c r="DC46" s="403">
        <f t="shared" si="144"/>
        <v>0</v>
      </c>
      <c r="DD46" s="403">
        <f t="shared" si="144"/>
        <v>0</v>
      </c>
      <c r="DE46" s="403">
        <f t="shared" si="144"/>
        <v>0</v>
      </c>
      <c r="DF46" s="403">
        <f t="shared" si="123"/>
        <v>0</v>
      </c>
      <c r="DG46" s="403">
        <f t="shared" si="123"/>
        <v>0</v>
      </c>
      <c r="DH46" s="403">
        <f t="shared" si="144"/>
        <v>0</v>
      </c>
      <c r="DI46" s="403">
        <f t="shared" si="123"/>
        <v>0</v>
      </c>
      <c r="DJ46" s="403">
        <f t="shared" si="123"/>
        <v>0</v>
      </c>
      <c r="DK46" s="403">
        <f t="shared" si="123"/>
        <v>0</v>
      </c>
      <c r="DL46" s="403">
        <f t="shared" si="144"/>
        <v>0</v>
      </c>
      <c r="DM46" s="403">
        <f t="shared" ref="DM46:DU55" si="145">IF(dkontonr=DM$4,$N46,0)+IF(kkontonr=DM$4,$O46,0)</f>
        <v>0</v>
      </c>
      <c r="DN46" s="403">
        <f t="shared" si="145"/>
        <v>0</v>
      </c>
      <c r="DO46" s="403">
        <f t="shared" si="145"/>
        <v>0</v>
      </c>
      <c r="DP46" s="403">
        <f t="shared" si="145"/>
        <v>0</v>
      </c>
      <c r="DQ46" s="403">
        <f t="shared" si="145"/>
        <v>0</v>
      </c>
      <c r="DR46" s="403">
        <f t="shared" si="145"/>
        <v>0</v>
      </c>
      <c r="DS46" s="403">
        <f t="shared" si="145"/>
        <v>0</v>
      </c>
      <c r="DT46" s="403">
        <f t="shared" si="145"/>
        <v>0</v>
      </c>
      <c r="DU46" s="403">
        <f t="shared" si="145"/>
        <v>0</v>
      </c>
      <c r="DV46" s="403">
        <f t="shared" si="83"/>
        <v>0</v>
      </c>
      <c r="DW46" s="403">
        <f t="shared" si="84"/>
        <v>0</v>
      </c>
      <c r="DX46" s="403">
        <f t="shared" ref="DX46:EF61" si="146">IF(dkontonr=DX$4,$N46,0)+IF(kkontonr=DX$4,$O46,0)</f>
        <v>0</v>
      </c>
      <c r="DY46" s="403">
        <f t="shared" si="146"/>
        <v>0</v>
      </c>
      <c r="DZ46" s="403">
        <f t="shared" si="146"/>
        <v>0</v>
      </c>
      <c r="EA46" s="403">
        <f t="shared" si="146"/>
        <v>0</v>
      </c>
      <c r="EB46" s="403">
        <f t="shared" si="146"/>
        <v>0</v>
      </c>
      <c r="EC46" s="403">
        <f t="shared" si="146"/>
        <v>0</v>
      </c>
      <c r="ED46" s="403">
        <f t="shared" si="146"/>
        <v>0</v>
      </c>
      <c r="EE46" s="403">
        <f t="shared" si="146"/>
        <v>0</v>
      </c>
      <c r="EF46" s="403">
        <f t="shared" si="125"/>
        <v>0</v>
      </c>
      <c r="EG46" s="403">
        <f t="shared" ref="EG46:EO55" si="147">IF(dkontonr=EG$4,$P46,0)+IF(kkontonr=EG$4,$Q46,0)</f>
        <v>0</v>
      </c>
      <c r="EH46" s="403">
        <f t="shared" si="147"/>
        <v>0</v>
      </c>
      <c r="EI46" s="403">
        <f t="shared" si="147"/>
        <v>0</v>
      </c>
      <c r="EJ46" s="403">
        <f t="shared" si="147"/>
        <v>0</v>
      </c>
      <c r="EK46" s="403">
        <f t="shared" si="147"/>
        <v>0</v>
      </c>
      <c r="EL46" s="403">
        <f t="shared" si="147"/>
        <v>0</v>
      </c>
      <c r="EM46" s="403">
        <f t="shared" si="147"/>
        <v>0</v>
      </c>
      <c r="EN46" s="403">
        <f t="shared" si="147"/>
        <v>0</v>
      </c>
      <c r="EO46" s="403">
        <f t="shared" si="147"/>
        <v>0</v>
      </c>
      <c r="EP46" s="403">
        <f t="shared" ref="EP46:EZ61" si="148">IF(dkontonr=EP$4,$P46,0)+IF(kkontonr=EP$4,$Q46,0)</f>
        <v>0</v>
      </c>
      <c r="EQ46" s="403">
        <f t="shared" si="127"/>
        <v>0</v>
      </c>
      <c r="ER46" s="403">
        <f t="shared" si="148"/>
        <v>0</v>
      </c>
      <c r="ES46" s="403">
        <f t="shared" si="148"/>
        <v>0</v>
      </c>
      <c r="ET46" s="403">
        <f t="shared" si="148"/>
        <v>0</v>
      </c>
      <c r="EU46" s="403">
        <f t="shared" si="148"/>
        <v>0</v>
      </c>
      <c r="EV46" s="403">
        <f t="shared" si="148"/>
        <v>0</v>
      </c>
      <c r="EW46" s="403">
        <f t="shared" si="148"/>
        <v>0</v>
      </c>
      <c r="EX46" s="403">
        <f t="shared" si="148"/>
        <v>0</v>
      </c>
      <c r="EY46" s="403">
        <f t="shared" si="148"/>
        <v>0</v>
      </c>
      <c r="EZ46" s="403">
        <f t="shared" si="148"/>
        <v>0</v>
      </c>
      <c r="FA46" s="403">
        <f t="shared" ref="FA46:FJ55" si="149">IF(dkontonr=FA$4,$P46,0)+IF(kkontonr=FA$4,$Q46,0)</f>
        <v>0</v>
      </c>
      <c r="FB46" s="403">
        <f t="shared" si="149"/>
        <v>0</v>
      </c>
      <c r="FC46" s="403">
        <f t="shared" si="149"/>
        <v>0</v>
      </c>
      <c r="FD46" s="403">
        <f t="shared" si="149"/>
        <v>0</v>
      </c>
      <c r="FE46" s="403">
        <f t="shared" si="149"/>
        <v>0</v>
      </c>
      <c r="FF46" s="403">
        <f t="shared" si="149"/>
        <v>0</v>
      </c>
      <c r="FG46" s="403">
        <f t="shared" si="149"/>
        <v>0</v>
      </c>
      <c r="FH46" s="403">
        <f t="shared" si="149"/>
        <v>0</v>
      </c>
      <c r="FI46" s="403">
        <f t="shared" si="149"/>
        <v>0</v>
      </c>
      <c r="FJ46" s="403">
        <f t="shared" si="149"/>
        <v>0</v>
      </c>
      <c r="FK46" s="403">
        <f t="shared" ref="FK46:FT55" si="150">IF(dkontonr=FK$4,$P46,0)+IF(kkontonr=FK$4,$Q46,0)</f>
        <v>0</v>
      </c>
      <c r="FL46" s="403">
        <f t="shared" si="150"/>
        <v>0</v>
      </c>
      <c r="FM46" s="403">
        <f t="shared" si="150"/>
        <v>0</v>
      </c>
      <c r="FN46" s="403">
        <f t="shared" si="150"/>
        <v>0</v>
      </c>
      <c r="FO46" s="403">
        <f t="shared" si="150"/>
        <v>0</v>
      </c>
      <c r="FP46" s="403">
        <f t="shared" si="150"/>
        <v>0</v>
      </c>
      <c r="FQ46" s="403">
        <f t="shared" si="150"/>
        <v>0</v>
      </c>
      <c r="FR46" s="403">
        <f t="shared" si="150"/>
        <v>0</v>
      </c>
      <c r="FS46" s="403">
        <f t="shared" si="150"/>
        <v>0</v>
      </c>
      <c r="FT46" s="403">
        <f t="shared" si="150"/>
        <v>0</v>
      </c>
      <c r="FU46" s="403">
        <f t="shared" ref="FU46:GH61" si="151">IF(dkontonr=FU$4,$P46,0)+IF(kkontonr=FU$4,$Q46,0)</f>
        <v>0</v>
      </c>
      <c r="FV46" s="403">
        <f t="shared" si="151"/>
        <v>0</v>
      </c>
      <c r="FW46" s="403">
        <f t="shared" si="151"/>
        <v>0</v>
      </c>
      <c r="FX46" s="403">
        <f t="shared" si="151"/>
        <v>0</v>
      </c>
      <c r="FY46" s="403">
        <f t="shared" si="151"/>
        <v>0</v>
      </c>
      <c r="FZ46" s="403">
        <f t="shared" si="151"/>
        <v>0</v>
      </c>
      <c r="GA46" s="403">
        <f t="shared" si="151"/>
        <v>0</v>
      </c>
      <c r="GB46" s="403">
        <f t="shared" si="151"/>
        <v>0</v>
      </c>
      <c r="GC46" s="403">
        <f t="shared" si="151"/>
        <v>0</v>
      </c>
      <c r="GD46" s="403">
        <f t="shared" si="151"/>
        <v>0</v>
      </c>
      <c r="GE46" s="403">
        <f t="shared" si="151"/>
        <v>0</v>
      </c>
      <c r="GF46" s="403">
        <f t="shared" si="151"/>
        <v>0</v>
      </c>
      <c r="GG46" s="403">
        <f t="shared" si="151"/>
        <v>0</v>
      </c>
      <c r="GH46" s="403">
        <f t="shared" si="130"/>
        <v>0</v>
      </c>
      <c r="GI46" s="403">
        <f t="shared" ref="GI46:GQ55" si="152">IF(dkontonr=GI$4,$N46,0)+IF(kkontonr=GI$4,$O46,0)</f>
        <v>0</v>
      </c>
      <c r="GJ46" s="403">
        <f t="shared" si="152"/>
        <v>0</v>
      </c>
      <c r="GK46" s="403">
        <f t="shared" si="152"/>
        <v>0</v>
      </c>
      <c r="GL46" s="403">
        <f t="shared" si="152"/>
        <v>0</v>
      </c>
      <c r="GM46" s="403">
        <f t="shared" si="152"/>
        <v>0</v>
      </c>
      <c r="GN46" s="403">
        <f t="shared" si="152"/>
        <v>0</v>
      </c>
      <c r="GO46" s="403">
        <f t="shared" si="152"/>
        <v>0</v>
      </c>
      <c r="GP46" s="403">
        <f t="shared" si="152"/>
        <v>0</v>
      </c>
      <c r="GQ46" s="403">
        <f t="shared" si="152"/>
        <v>0</v>
      </c>
      <c r="GR46" s="403">
        <f t="shared" ref="GR46:HB61" si="153">IF(dkontonr=GR$4,$N46,0)+IF(kkontonr=GR$4,$O46,0)</f>
        <v>0</v>
      </c>
      <c r="GS46" s="403">
        <f t="shared" si="153"/>
        <v>0</v>
      </c>
      <c r="GT46" s="403">
        <f t="shared" si="153"/>
        <v>0</v>
      </c>
      <c r="GU46" s="403">
        <f t="shared" si="153"/>
        <v>0</v>
      </c>
      <c r="GV46" s="403">
        <f t="shared" si="153"/>
        <v>0</v>
      </c>
      <c r="GW46" s="403">
        <f t="shared" si="153"/>
        <v>0</v>
      </c>
      <c r="GX46" s="403">
        <f t="shared" si="153"/>
        <v>0</v>
      </c>
      <c r="GY46" s="403">
        <f t="shared" si="153"/>
        <v>0</v>
      </c>
      <c r="GZ46" s="403">
        <f t="shared" si="153"/>
        <v>0</v>
      </c>
      <c r="HA46" s="403">
        <f t="shared" si="153"/>
        <v>0</v>
      </c>
      <c r="HB46" s="403">
        <f t="shared" si="132"/>
        <v>0</v>
      </c>
      <c r="HC46" s="311"/>
      <c r="HD46" s="311"/>
      <c r="HE46" s="311"/>
      <c r="HF46" s="311"/>
      <c r="HG46" s="221" t="str">
        <f t="shared" si="40"/>
        <v/>
      </c>
      <c r="HH46" s="221" t="str">
        <f t="shared" si="41"/>
        <v/>
      </c>
      <c r="HI46" s="311"/>
      <c r="HJ46" s="311"/>
      <c r="HK46" s="311"/>
      <c r="HL46" s="311"/>
      <c r="HM46" s="311"/>
      <c r="HN46" s="311"/>
      <c r="HO46" s="311"/>
      <c r="HP46" s="311"/>
      <c r="HQ46" s="311"/>
      <c r="HR46" s="311"/>
      <c r="HS46" s="311"/>
      <c r="HT46" s="311"/>
      <c r="HU46" s="311"/>
      <c r="HV46" s="311"/>
      <c r="HW46" s="311"/>
      <c r="HX46" s="311"/>
      <c r="HY46" s="311"/>
      <c r="HZ46" s="311"/>
      <c r="IA46" s="311"/>
      <c r="IB46" s="311"/>
      <c r="IC46" s="311"/>
      <c r="ID46" s="311"/>
      <c r="IE46" s="311"/>
      <c r="IF46" s="311"/>
      <c r="IG46" s="311"/>
      <c r="IH46" s="311"/>
      <c r="II46" s="311"/>
      <c r="IJ46" s="311"/>
    </row>
    <row r="47" spans="1:244" s="12" customFormat="1" ht="12" customHeight="1">
      <c r="A47" s="216"/>
      <c r="B47" s="217"/>
      <c r="C47" s="223"/>
      <c r="D47" s="219"/>
      <c r="E47" s="220" t="str">
        <f t="shared" si="117"/>
        <v/>
      </c>
      <c r="F47" s="221" t="str">
        <f t="shared" si="7"/>
        <v/>
      </c>
      <c r="G47" s="219"/>
      <c r="H47" s="220" t="str">
        <f t="shared" si="118"/>
        <v/>
      </c>
      <c r="I47" s="221" t="str">
        <f t="shared" si="9"/>
        <v/>
      </c>
      <c r="J47" s="222"/>
      <c r="K47" s="252">
        <f t="shared" si="119"/>
        <v>0</v>
      </c>
      <c r="L47" s="238">
        <f t="shared" si="142"/>
        <v>0</v>
      </c>
      <c r="M47" s="238">
        <f t="shared" si="134"/>
        <v>0</v>
      </c>
      <c r="N47" s="316">
        <f t="shared" si="135"/>
        <v>0</v>
      </c>
      <c r="O47" s="316">
        <f t="shared" si="136"/>
        <v>0</v>
      </c>
      <c r="P47" s="316">
        <f t="shared" si="137"/>
        <v>0</v>
      </c>
      <c r="Q47" s="316">
        <f t="shared" si="138"/>
        <v>0</v>
      </c>
      <c r="R47" s="371">
        <f t="shared" si="120"/>
        <v>0</v>
      </c>
      <c r="S47" s="316">
        <f t="shared" si="139"/>
        <v>0</v>
      </c>
      <c r="T47" s="316">
        <f t="shared" si="121"/>
        <v>0</v>
      </c>
      <c r="U47" s="316">
        <f t="shared" si="140"/>
        <v>0</v>
      </c>
      <c r="V47" s="317">
        <f t="shared" si="42"/>
        <v>0</v>
      </c>
      <c r="W47" s="318">
        <f t="shared" si="43"/>
        <v>0</v>
      </c>
      <c r="X47" s="318">
        <f t="shared" si="44"/>
        <v>0</v>
      </c>
      <c r="Y47" s="318">
        <f t="shared" si="45"/>
        <v>0</v>
      </c>
      <c r="Z47" s="318">
        <f t="shared" si="46"/>
        <v>0</v>
      </c>
      <c r="AA47" s="318">
        <f>IF(dkontonr&gt;1499,IF(dkontonr&lt;1560,$N47,0))+IF(kkontonr&gt;1499,IF(kkontonr&lt;1560,$O47,0))+IF(dkontonr&gt;(Kontoplan!AF$3-1),IF(dkontonr&lt;(Kontoplan!AF$3+1000),$N47,0))+IF(kkontonr&gt;(Kontoplan!AF$3-1),IF(kkontonr&lt;(Kontoplan!AF$3+1000),$O47,0),0)</f>
        <v>0</v>
      </c>
      <c r="AB47" s="318">
        <f t="shared" si="47"/>
        <v>0</v>
      </c>
      <c r="AC47" s="318">
        <f t="shared" si="48"/>
        <v>0</v>
      </c>
      <c r="AD47" s="318">
        <f t="shared" si="49"/>
        <v>0</v>
      </c>
      <c r="AE47" s="318">
        <f t="shared" si="50"/>
        <v>0</v>
      </c>
      <c r="AF47" s="318">
        <f t="shared" si="51"/>
        <v>0</v>
      </c>
      <c r="AG47" s="318">
        <f>IF(dkontonr&gt;2399,IF(dkontonr&lt;2500,$N47,0))+IF(kkontonr&gt;2399,IF(kkontonr&lt;2500,$O47,0))+IF(dkontonr&gt;(Kontoplan!$AF$4-1),IF(dkontonr&lt;(Kontoplan!$AF$4+1000),$N47,0))+IF(kkontonr&gt;(Kontoplan!$AF$4-1),IF(kkontonr&lt;(Kontoplan!$AF$4+1000),$O47,0))</f>
        <v>0</v>
      </c>
      <c r="AH47" s="318">
        <f t="shared" si="52"/>
        <v>0</v>
      </c>
      <c r="AI47" s="318">
        <f t="shared" si="53"/>
        <v>0</v>
      </c>
      <c r="AJ47" s="318">
        <f t="shared" si="141"/>
        <v>0</v>
      </c>
      <c r="AK47" s="318">
        <f t="shared" si="54"/>
        <v>0</v>
      </c>
      <c r="AL47" s="318">
        <f t="shared" si="55"/>
        <v>0</v>
      </c>
      <c r="AM47" s="317">
        <f t="shared" si="56"/>
        <v>0</v>
      </c>
      <c r="AN47" s="318">
        <f t="shared" si="57"/>
        <v>0</v>
      </c>
      <c r="AO47" s="319">
        <f t="shared" si="58"/>
        <v>0</v>
      </c>
      <c r="AP47" s="318">
        <f t="shared" si="59"/>
        <v>0</v>
      </c>
      <c r="AQ47" s="318">
        <f t="shared" si="60"/>
        <v>0</v>
      </c>
      <c r="AR47" s="318">
        <f t="shared" si="61"/>
        <v>0</v>
      </c>
      <c r="AS47" s="318">
        <f t="shared" si="62"/>
        <v>0</v>
      </c>
      <c r="AT47" s="318">
        <f t="shared" si="63"/>
        <v>0</v>
      </c>
      <c r="AU47" s="318">
        <f t="shared" si="64"/>
        <v>0</v>
      </c>
      <c r="AV47" s="318">
        <f t="shared" si="65"/>
        <v>0</v>
      </c>
      <c r="AW47" s="318">
        <f t="shared" si="66"/>
        <v>0</v>
      </c>
      <c r="AX47" s="318">
        <f t="shared" si="67"/>
        <v>0</v>
      </c>
      <c r="AY47" s="318">
        <f t="shared" si="68"/>
        <v>0</v>
      </c>
      <c r="AZ47" s="318">
        <f t="shared" si="69"/>
        <v>0</v>
      </c>
      <c r="BA47" s="318">
        <f t="shared" si="70"/>
        <v>0</v>
      </c>
      <c r="BB47" s="319">
        <f t="shared" si="71"/>
        <v>0</v>
      </c>
      <c r="BC47" s="319">
        <f t="shared" si="72"/>
        <v>0</v>
      </c>
      <c r="BD47" s="317">
        <f t="shared" si="73"/>
        <v>0</v>
      </c>
      <c r="BE47" s="318">
        <f t="shared" si="74"/>
        <v>0</v>
      </c>
      <c r="BF47" s="318">
        <f t="shared" si="75"/>
        <v>0</v>
      </c>
      <c r="BG47" s="318">
        <f t="shared" si="76"/>
        <v>0</v>
      </c>
      <c r="BH47" s="317">
        <f t="shared" si="133"/>
        <v>0</v>
      </c>
      <c r="BI47" s="319">
        <f t="shared" si="133"/>
        <v>0</v>
      </c>
      <c r="BJ47" s="319">
        <f t="shared" si="133"/>
        <v>0</v>
      </c>
      <c r="BK47" s="319">
        <f t="shared" si="133"/>
        <v>0</v>
      </c>
      <c r="BL47" s="319">
        <f t="shared" si="133"/>
        <v>0</v>
      </c>
      <c r="BM47" s="319">
        <f t="shared" si="133"/>
        <v>0</v>
      </c>
      <c r="BN47" s="319">
        <f t="shared" si="133"/>
        <v>0</v>
      </c>
      <c r="BO47" s="319">
        <f t="shared" si="133"/>
        <v>0</v>
      </c>
      <c r="BP47" s="319">
        <f t="shared" si="133"/>
        <v>0</v>
      </c>
      <c r="BQ47" s="319">
        <f t="shared" si="133"/>
        <v>0</v>
      </c>
      <c r="BR47" s="319">
        <f t="shared" si="133"/>
        <v>0</v>
      </c>
      <c r="BS47" s="319">
        <f t="shared" si="133"/>
        <v>0</v>
      </c>
      <c r="BT47" s="319">
        <f t="shared" si="133"/>
        <v>0</v>
      </c>
      <c r="BU47" s="319">
        <f t="shared" si="133"/>
        <v>0</v>
      </c>
      <c r="BV47" s="319">
        <f t="shared" si="133"/>
        <v>0</v>
      </c>
      <c r="BW47" s="319">
        <f t="shared" si="103"/>
        <v>0</v>
      </c>
      <c r="BX47" s="319">
        <f t="shared" si="103"/>
        <v>0</v>
      </c>
      <c r="BY47" s="319">
        <f t="shared" si="103"/>
        <v>0</v>
      </c>
      <c r="BZ47" s="319">
        <f t="shared" si="103"/>
        <v>0</v>
      </c>
      <c r="CA47" s="319">
        <f t="shared" si="103"/>
        <v>0</v>
      </c>
      <c r="CB47" s="317">
        <f t="shared" si="79"/>
        <v>0</v>
      </c>
      <c r="CC47" s="319">
        <f t="shared" si="80"/>
        <v>0</v>
      </c>
      <c r="CD47" s="319">
        <f t="shared" si="81"/>
        <v>0</v>
      </c>
      <c r="CE47" s="319">
        <f t="shared" si="82"/>
        <v>0</v>
      </c>
      <c r="CF47" s="333">
        <f t="shared" si="85"/>
        <v>0</v>
      </c>
      <c r="CG47" s="309">
        <f t="shared" si="86"/>
        <v>0</v>
      </c>
      <c r="CH47" s="309">
        <f t="shared" si="87"/>
        <v>0</v>
      </c>
      <c r="CI47" s="309">
        <f t="shared" si="88"/>
        <v>0</v>
      </c>
      <c r="CJ47" s="309">
        <f t="shared" si="89"/>
        <v>0</v>
      </c>
      <c r="CK47" s="379">
        <f t="shared" si="90"/>
        <v>0</v>
      </c>
      <c r="CL47" s="403">
        <f t="shared" si="143"/>
        <v>0</v>
      </c>
      <c r="CM47" s="403">
        <f t="shared" si="143"/>
        <v>0</v>
      </c>
      <c r="CN47" s="403">
        <f t="shared" si="143"/>
        <v>0</v>
      </c>
      <c r="CO47" s="403">
        <f t="shared" si="143"/>
        <v>0</v>
      </c>
      <c r="CP47" s="403">
        <f t="shared" si="143"/>
        <v>0</v>
      </c>
      <c r="CQ47" s="403">
        <f t="shared" si="143"/>
        <v>0</v>
      </c>
      <c r="CR47" s="403">
        <f t="shared" si="143"/>
        <v>0</v>
      </c>
      <c r="CS47" s="403">
        <f t="shared" si="143"/>
        <v>0</v>
      </c>
      <c r="CT47" s="403">
        <f t="shared" si="143"/>
        <v>0</v>
      </c>
      <c r="CU47" s="403">
        <f t="shared" si="143"/>
        <v>0</v>
      </c>
      <c r="CV47" s="403">
        <f t="shared" si="122"/>
        <v>0</v>
      </c>
      <c r="CW47" s="403">
        <f t="shared" si="122"/>
        <v>0</v>
      </c>
      <c r="CX47" s="403">
        <f t="shared" si="144"/>
        <v>0</v>
      </c>
      <c r="CY47" s="403">
        <f t="shared" si="144"/>
        <v>0</v>
      </c>
      <c r="CZ47" s="403">
        <f t="shared" si="144"/>
        <v>0</v>
      </c>
      <c r="DA47" s="403">
        <f t="shared" si="144"/>
        <v>0</v>
      </c>
      <c r="DB47" s="403">
        <f t="shared" si="144"/>
        <v>0</v>
      </c>
      <c r="DC47" s="403">
        <f t="shared" si="144"/>
        <v>0</v>
      </c>
      <c r="DD47" s="403">
        <f t="shared" si="144"/>
        <v>0</v>
      </c>
      <c r="DE47" s="403">
        <f t="shared" si="144"/>
        <v>0</v>
      </c>
      <c r="DF47" s="403">
        <f t="shared" si="123"/>
        <v>0</v>
      </c>
      <c r="DG47" s="403">
        <f t="shared" si="123"/>
        <v>0</v>
      </c>
      <c r="DH47" s="403">
        <f t="shared" si="144"/>
        <v>0</v>
      </c>
      <c r="DI47" s="403">
        <f t="shared" si="123"/>
        <v>0</v>
      </c>
      <c r="DJ47" s="403">
        <f t="shared" si="123"/>
        <v>0</v>
      </c>
      <c r="DK47" s="403">
        <f t="shared" si="123"/>
        <v>0</v>
      </c>
      <c r="DL47" s="403">
        <f t="shared" si="144"/>
        <v>0</v>
      </c>
      <c r="DM47" s="403">
        <f t="shared" si="145"/>
        <v>0</v>
      </c>
      <c r="DN47" s="403">
        <f t="shared" si="145"/>
        <v>0</v>
      </c>
      <c r="DO47" s="403">
        <f t="shared" si="145"/>
        <v>0</v>
      </c>
      <c r="DP47" s="403">
        <f t="shared" si="145"/>
        <v>0</v>
      </c>
      <c r="DQ47" s="403">
        <f t="shared" si="145"/>
        <v>0</v>
      </c>
      <c r="DR47" s="403">
        <f t="shared" si="145"/>
        <v>0</v>
      </c>
      <c r="DS47" s="403">
        <f t="shared" si="145"/>
        <v>0</v>
      </c>
      <c r="DT47" s="403">
        <f t="shared" si="145"/>
        <v>0</v>
      </c>
      <c r="DU47" s="403">
        <f t="shared" si="145"/>
        <v>0</v>
      </c>
      <c r="DV47" s="403">
        <f t="shared" si="83"/>
        <v>0</v>
      </c>
      <c r="DW47" s="403">
        <f t="shared" si="84"/>
        <v>0</v>
      </c>
      <c r="DX47" s="403">
        <f t="shared" si="146"/>
        <v>0</v>
      </c>
      <c r="DY47" s="403">
        <f t="shared" si="146"/>
        <v>0</v>
      </c>
      <c r="DZ47" s="403">
        <f t="shared" si="146"/>
        <v>0</v>
      </c>
      <c r="EA47" s="403">
        <f t="shared" si="146"/>
        <v>0</v>
      </c>
      <c r="EB47" s="403">
        <f t="shared" si="146"/>
        <v>0</v>
      </c>
      <c r="EC47" s="403">
        <f t="shared" si="146"/>
        <v>0</v>
      </c>
      <c r="ED47" s="403">
        <f t="shared" si="146"/>
        <v>0</v>
      </c>
      <c r="EE47" s="403">
        <f t="shared" si="146"/>
        <v>0</v>
      </c>
      <c r="EF47" s="403">
        <f t="shared" si="125"/>
        <v>0</v>
      </c>
      <c r="EG47" s="403">
        <f t="shared" si="147"/>
        <v>0</v>
      </c>
      <c r="EH47" s="403">
        <f t="shared" si="147"/>
        <v>0</v>
      </c>
      <c r="EI47" s="403">
        <f t="shared" si="147"/>
        <v>0</v>
      </c>
      <c r="EJ47" s="403">
        <f t="shared" si="147"/>
        <v>0</v>
      </c>
      <c r="EK47" s="403">
        <f t="shared" si="147"/>
        <v>0</v>
      </c>
      <c r="EL47" s="403">
        <f t="shared" si="147"/>
        <v>0</v>
      </c>
      <c r="EM47" s="403">
        <f t="shared" si="147"/>
        <v>0</v>
      </c>
      <c r="EN47" s="403">
        <f t="shared" si="147"/>
        <v>0</v>
      </c>
      <c r="EO47" s="403">
        <f t="shared" si="147"/>
        <v>0</v>
      </c>
      <c r="EP47" s="403">
        <f t="shared" si="148"/>
        <v>0</v>
      </c>
      <c r="EQ47" s="403">
        <f t="shared" si="127"/>
        <v>0</v>
      </c>
      <c r="ER47" s="403">
        <f t="shared" si="148"/>
        <v>0</v>
      </c>
      <c r="ES47" s="403">
        <f t="shared" si="148"/>
        <v>0</v>
      </c>
      <c r="ET47" s="403">
        <f t="shared" si="148"/>
        <v>0</v>
      </c>
      <c r="EU47" s="403">
        <f t="shared" si="148"/>
        <v>0</v>
      </c>
      <c r="EV47" s="403">
        <f t="shared" si="148"/>
        <v>0</v>
      </c>
      <c r="EW47" s="403">
        <f t="shared" si="148"/>
        <v>0</v>
      </c>
      <c r="EX47" s="403">
        <f t="shared" si="148"/>
        <v>0</v>
      </c>
      <c r="EY47" s="403">
        <f t="shared" si="148"/>
        <v>0</v>
      </c>
      <c r="EZ47" s="403">
        <f t="shared" si="148"/>
        <v>0</v>
      </c>
      <c r="FA47" s="403">
        <f t="shared" si="149"/>
        <v>0</v>
      </c>
      <c r="FB47" s="403">
        <f t="shared" si="149"/>
        <v>0</v>
      </c>
      <c r="FC47" s="403">
        <f t="shared" si="149"/>
        <v>0</v>
      </c>
      <c r="FD47" s="403">
        <f t="shared" si="149"/>
        <v>0</v>
      </c>
      <c r="FE47" s="403">
        <f t="shared" si="149"/>
        <v>0</v>
      </c>
      <c r="FF47" s="403">
        <f t="shared" si="149"/>
        <v>0</v>
      </c>
      <c r="FG47" s="403">
        <f t="shared" si="149"/>
        <v>0</v>
      </c>
      <c r="FH47" s="403">
        <f t="shared" si="149"/>
        <v>0</v>
      </c>
      <c r="FI47" s="403">
        <f t="shared" si="149"/>
        <v>0</v>
      </c>
      <c r="FJ47" s="403">
        <f t="shared" si="149"/>
        <v>0</v>
      </c>
      <c r="FK47" s="403">
        <f t="shared" si="150"/>
        <v>0</v>
      </c>
      <c r="FL47" s="403">
        <f t="shared" si="150"/>
        <v>0</v>
      </c>
      <c r="FM47" s="403">
        <f t="shared" si="150"/>
        <v>0</v>
      </c>
      <c r="FN47" s="403">
        <f t="shared" si="150"/>
        <v>0</v>
      </c>
      <c r="FO47" s="403">
        <f t="shared" si="150"/>
        <v>0</v>
      </c>
      <c r="FP47" s="403">
        <f t="shared" si="150"/>
        <v>0</v>
      </c>
      <c r="FQ47" s="403">
        <f t="shared" si="150"/>
        <v>0</v>
      </c>
      <c r="FR47" s="403">
        <f t="shared" si="150"/>
        <v>0</v>
      </c>
      <c r="FS47" s="403">
        <f t="shared" si="150"/>
        <v>0</v>
      </c>
      <c r="FT47" s="403">
        <f t="shared" si="150"/>
        <v>0</v>
      </c>
      <c r="FU47" s="403">
        <f t="shared" si="151"/>
        <v>0</v>
      </c>
      <c r="FV47" s="403">
        <f t="shared" si="151"/>
        <v>0</v>
      </c>
      <c r="FW47" s="403">
        <f t="shared" si="151"/>
        <v>0</v>
      </c>
      <c r="FX47" s="403">
        <f t="shared" si="151"/>
        <v>0</v>
      </c>
      <c r="FY47" s="403">
        <f t="shared" si="151"/>
        <v>0</v>
      </c>
      <c r="FZ47" s="403">
        <f t="shared" si="151"/>
        <v>0</v>
      </c>
      <c r="GA47" s="403">
        <f t="shared" si="151"/>
        <v>0</v>
      </c>
      <c r="GB47" s="403">
        <f t="shared" si="151"/>
        <v>0</v>
      </c>
      <c r="GC47" s="403">
        <f t="shared" si="151"/>
        <v>0</v>
      </c>
      <c r="GD47" s="403">
        <f t="shared" si="151"/>
        <v>0</v>
      </c>
      <c r="GE47" s="403">
        <f t="shared" si="151"/>
        <v>0</v>
      </c>
      <c r="GF47" s="403">
        <f t="shared" si="151"/>
        <v>0</v>
      </c>
      <c r="GG47" s="403">
        <f t="shared" si="151"/>
        <v>0</v>
      </c>
      <c r="GH47" s="403">
        <f t="shared" si="130"/>
        <v>0</v>
      </c>
      <c r="GI47" s="403">
        <f t="shared" si="152"/>
        <v>0</v>
      </c>
      <c r="GJ47" s="403">
        <f t="shared" si="152"/>
        <v>0</v>
      </c>
      <c r="GK47" s="403">
        <f t="shared" si="152"/>
        <v>0</v>
      </c>
      <c r="GL47" s="403">
        <f t="shared" si="152"/>
        <v>0</v>
      </c>
      <c r="GM47" s="403">
        <f t="shared" si="152"/>
        <v>0</v>
      </c>
      <c r="GN47" s="403">
        <f t="shared" si="152"/>
        <v>0</v>
      </c>
      <c r="GO47" s="403">
        <f t="shared" si="152"/>
        <v>0</v>
      </c>
      <c r="GP47" s="403">
        <f t="shared" si="152"/>
        <v>0</v>
      </c>
      <c r="GQ47" s="403">
        <f t="shared" si="152"/>
        <v>0</v>
      </c>
      <c r="GR47" s="403">
        <f t="shared" si="153"/>
        <v>0</v>
      </c>
      <c r="GS47" s="403">
        <f t="shared" si="153"/>
        <v>0</v>
      </c>
      <c r="GT47" s="403">
        <f t="shared" si="153"/>
        <v>0</v>
      </c>
      <c r="GU47" s="403">
        <f t="shared" si="153"/>
        <v>0</v>
      </c>
      <c r="GV47" s="403">
        <f t="shared" si="153"/>
        <v>0</v>
      </c>
      <c r="GW47" s="403">
        <f t="shared" si="153"/>
        <v>0</v>
      </c>
      <c r="GX47" s="403">
        <f t="shared" si="153"/>
        <v>0</v>
      </c>
      <c r="GY47" s="403">
        <f t="shared" si="153"/>
        <v>0</v>
      </c>
      <c r="GZ47" s="403">
        <f t="shared" si="153"/>
        <v>0</v>
      </c>
      <c r="HA47" s="403">
        <f t="shared" si="153"/>
        <v>0</v>
      </c>
      <c r="HB47" s="403">
        <f t="shared" si="132"/>
        <v>0</v>
      </c>
      <c r="HC47" s="311"/>
      <c r="HD47" s="311"/>
      <c r="HE47" s="311"/>
      <c r="HF47" s="311"/>
      <c r="HG47" s="221" t="str">
        <f t="shared" si="40"/>
        <v/>
      </c>
      <c r="HH47" s="221" t="str">
        <f t="shared" si="41"/>
        <v/>
      </c>
      <c r="HI47" s="311"/>
      <c r="HJ47" s="311"/>
      <c r="HK47" s="311"/>
      <c r="HL47" s="311"/>
      <c r="HM47" s="311"/>
      <c r="HN47" s="311"/>
      <c r="HO47" s="311"/>
      <c r="HP47" s="311"/>
      <c r="HQ47" s="311"/>
      <c r="HR47" s="311"/>
      <c r="HS47" s="311"/>
      <c r="HT47" s="311"/>
      <c r="HU47" s="311"/>
      <c r="HV47" s="311"/>
      <c r="HW47" s="311"/>
      <c r="HX47" s="311"/>
      <c r="HY47" s="311"/>
      <c r="HZ47" s="311"/>
      <c r="IA47" s="311"/>
      <c r="IB47" s="311"/>
      <c r="IC47" s="311"/>
      <c r="ID47" s="311"/>
      <c r="IE47" s="311"/>
      <c r="IF47" s="311"/>
      <c r="IG47" s="311"/>
      <c r="IH47" s="311"/>
      <c r="II47" s="311"/>
      <c r="IJ47" s="311"/>
    </row>
    <row r="48" spans="1:244" s="12" customFormat="1" ht="12" customHeight="1">
      <c r="A48" s="216"/>
      <c r="B48" s="217"/>
      <c r="C48" s="218"/>
      <c r="D48" s="219"/>
      <c r="E48" s="220" t="str">
        <f t="shared" si="117"/>
        <v/>
      </c>
      <c r="F48" s="221" t="str">
        <f t="shared" si="7"/>
        <v/>
      </c>
      <c r="G48" s="219"/>
      <c r="H48" s="220" t="str">
        <f t="shared" si="118"/>
        <v/>
      </c>
      <c r="I48" s="221" t="str">
        <f t="shared" si="9"/>
        <v/>
      </c>
      <c r="J48" s="222"/>
      <c r="K48" s="252">
        <f t="shared" si="119"/>
        <v>0</v>
      </c>
      <c r="L48" s="238">
        <f t="shared" si="142"/>
        <v>0</v>
      </c>
      <c r="M48" s="238">
        <f t="shared" si="134"/>
        <v>0</v>
      </c>
      <c r="N48" s="316">
        <f t="shared" si="135"/>
        <v>0</v>
      </c>
      <c r="O48" s="316">
        <f t="shared" si="136"/>
        <v>0</v>
      </c>
      <c r="P48" s="316">
        <f t="shared" si="137"/>
        <v>0</v>
      </c>
      <c r="Q48" s="316">
        <f t="shared" si="138"/>
        <v>0</v>
      </c>
      <c r="R48" s="371">
        <f t="shared" si="120"/>
        <v>0</v>
      </c>
      <c r="S48" s="316">
        <f t="shared" si="139"/>
        <v>0</v>
      </c>
      <c r="T48" s="316">
        <f t="shared" si="121"/>
        <v>0</v>
      </c>
      <c r="U48" s="316">
        <f t="shared" si="140"/>
        <v>0</v>
      </c>
      <c r="V48" s="317">
        <f t="shared" si="42"/>
        <v>0</v>
      </c>
      <c r="W48" s="318">
        <f t="shared" si="43"/>
        <v>0</v>
      </c>
      <c r="X48" s="318">
        <f t="shared" si="44"/>
        <v>0</v>
      </c>
      <c r="Y48" s="318">
        <f t="shared" si="45"/>
        <v>0</v>
      </c>
      <c r="Z48" s="318">
        <f t="shared" si="46"/>
        <v>0</v>
      </c>
      <c r="AA48" s="318">
        <f>IF(dkontonr&gt;1499,IF(dkontonr&lt;1560,$N48,0))+IF(kkontonr&gt;1499,IF(kkontonr&lt;1560,$O48,0))+IF(dkontonr&gt;(Kontoplan!AF$3-1),IF(dkontonr&lt;(Kontoplan!AF$3+1000),$N48,0))+IF(kkontonr&gt;(Kontoplan!AF$3-1),IF(kkontonr&lt;(Kontoplan!AF$3+1000),$O48,0),0)</f>
        <v>0</v>
      </c>
      <c r="AB48" s="318">
        <f t="shared" si="47"/>
        <v>0</v>
      </c>
      <c r="AC48" s="318">
        <f t="shared" si="48"/>
        <v>0</v>
      </c>
      <c r="AD48" s="318">
        <f t="shared" si="49"/>
        <v>0</v>
      </c>
      <c r="AE48" s="318">
        <f t="shared" si="50"/>
        <v>0</v>
      </c>
      <c r="AF48" s="318">
        <f t="shared" si="51"/>
        <v>0</v>
      </c>
      <c r="AG48" s="318">
        <f>IF(dkontonr&gt;2399,IF(dkontonr&lt;2500,$N48,0))+IF(kkontonr&gt;2399,IF(kkontonr&lt;2500,$O48,0))+IF(dkontonr&gt;(Kontoplan!$AF$4-1),IF(dkontonr&lt;(Kontoplan!$AF$4+1000),$N48,0))+IF(kkontonr&gt;(Kontoplan!$AF$4-1),IF(kkontonr&lt;(Kontoplan!$AF$4+1000),$O48,0))</f>
        <v>0</v>
      </c>
      <c r="AH48" s="318">
        <f t="shared" si="52"/>
        <v>0</v>
      </c>
      <c r="AI48" s="318">
        <f t="shared" si="53"/>
        <v>0</v>
      </c>
      <c r="AJ48" s="318">
        <f t="shared" si="141"/>
        <v>0</v>
      </c>
      <c r="AK48" s="318">
        <f t="shared" si="54"/>
        <v>0</v>
      </c>
      <c r="AL48" s="318">
        <f t="shared" si="55"/>
        <v>0</v>
      </c>
      <c r="AM48" s="317">
        <f t="shared" si="56"/>
        <v>0</v>
      </c>
      <c r="AN48" s="318">
        <f t="shared" si="57"/>
        <v>0</v>
      </c>
      <c r="AO48" s="319">
        <f t="shared" si="58"/>
        <v>0</v>
      </c>
      <c r="AP48" s="318">
        <f t="shared" si="59"/>
        <v>0</v>
      </c>
      <c r="AQ48" s="318">
        <f t="shared" si="60"/>
        <v>0</v>
      </c>
      <c r="AR48" s="318">
        <f t="shared" si="61"/>
        <v>0</v>
      </c>
      <c r="AS48" s="318">
        <f t="shared" si="62"/>
        <v>0</v>
      </c>
      <c r="AT48" s="318">
        <f t="shared" si="63"/>
        <v>0</v>
      </c>
      <c r="AU48" s="318">
        <f t="shared" si="64"/>
        <v>0</v>
      </c>
      <c r="AV48" s="318">
        <f t="shared" si="65"/>
        <v>0</v>
      </c>
      <c r="AW48" s="318">
        <f t="shared" si="66"/>
        <v>0</v>
      </c>
      <c r="AX48" s="318">
        <f t="shared" si="67"/>
        <v>0</v>
      </c>
      <c r="AY48" s="318">
        <f t="shared" si="68"/>
        <v>0</v>
      </c>
      <c r="AZ48" s="318">
        <f t="shared" si="69"/>
        <v>0</v>
      </c>
      <c r="BA48" s="318">
        <f t="shared" si="70"/>
        <v>0</v>
      </c>
      <c r="BB48" s="319">
        <f t="shared" si="71"/>
        <v>0</v>
      </c>
      <c r="BC48" s="319">
        <f t="shared" si="72"/>
        <v>0</v>
      </c>
      <c r="BD48" s="317">
        <f t="shared" si="73"/>
        <v>0</v>
      </c>
      <c r="BE48" s="318">
        <f t="shared" si="74"/>
        <v>0</v>
      </c>
      <c r="BF48" s="318">
        <f t="shared" si="75"/>
        <v>0</v>
      </c>
      <c r="BG48" s="318">
        <f t="shared" si="76"/>
        <v>0</v>
      </c>
      <c r="BH48" s="317">
        <f t="shared" ref="BH48:BV53" si="154">IF(dkontonr=BH$5,$N48,0)+IF(kkontonr=BH$5,$O48,0)</f>
        <v>0</v>
      </c>
      <c r="BI48" s="319">
        <f t="shared" si="154"/>
        <v>0</v>
      </c>
      <c r="BJ48" s="319">
        <f t="shared" si="154"/>
        <v>0</v>
      </c>
      <c r="BK48" s="319">
        <f t="shared" si="154"/>
        <v>0</v>
      </c>
      <c r="BL48" s="319">
        <f t="shared" si="154"/>
        <v>0</v>
      </c>
      <c r="BM48" s="319">
        <f t="shared" si="154"/>
        <v>0</v>
      </c>
      <c r="BN48" s="319">
        <f t="shared" si="154"/>
        <v>0</v>
      </c>
      <c r="BO48" s="319">
        <f t="shared" si="154"/>
        <v>0</v>
      </c>
      <c r="BP48" s="319">
        <f t="shared" si="154"/>
        <v>0</v>
      </c>
      <c r="BQ48" s="319">
        <f t="shared" si="154"/>
        <v>0</v>
      </c>
      <c r="BR48" s="319">
        <f t="shared" si="154"/>
        <v>0</v>
      </c>
      <c r="BS48" s="319">
        <f t="shared" si="154"/>
        <v>0</v>
      </c>
      <c r="BT48" s="319">
        <f t="shared" si="154"/>
        <v>0</v>
      </c>
      <c r="BU48" s="319">
        <f t="shared" si="154"/>
        <v>0</v>
      </c>
      <c r="BV48" s="319">
        <f t="shared" si="154"/>
        <v>0</v>
      </c>
      <c r="BW48" s="319">
        <f t="shared" si="103"/>
        <v>0</v>
      </c>
      <c r="BX48" s="319">
        <f t="shared" si="103"/>
        <v>0</v>
      </c>
      <c r="BY48" s="319">
        <f t="shared" si="103"/>
        <v>0</v>
      </c>
      <c r="BZ48" s="319">
        <f t="shared" si="103"/>
        <v>0</v>
      </c>
      <c r="CA48" s="319">
        <f t="shared" si="103"/>
        <v>0</v>
      </c>
      <c r="CB48" s="317">
        <f t="shared" si="79"/>
        <v>0</v>
      </c>
      <c r="CC48" s="319">
        <f t="shared" si="80"/>
        <v>0</v>
      </c>
      <c r="CD48" s="319">
        <f t="shared" si="81"/>
        <v>0</v>
      </c>
      <c r="CE48" s="319">
        <f t="shared" si="82"/>
        <v>0</v>
      </c>
      <c r="CF48" s="333">
        <f t="shared" si="85"/>
        <v>0</v>
      </c>
      <c r="CG48" s="309">
        <f t="shared" si="86"/>
        <v>0</v>
      </c>
      <c r="CH48" s="309">
        <f t="shared" si="87"/>
        <v>0</v>
      </c>
      <c r="CI48" s="309">
        <f t="shared" si="88"/>
        <v>0</v>
      </c>
      <c r="CJ48" s="309">
        <f t="shared" si="89"/>
        <v>0</v>
      </c>
      <c r="CK48" s="379">
        <f t="shared" si="90"/>
        <v>0</v>
      </c>
      <c r="CL48" s="403">
        <f t="shared" si="143"/>
        <v>0</v>
      </c>
      <c r="CM48" s="403">
        <f t="shared" si="143"/>
        <v>0</v>
      </c>
      <c r="CN48" s="403">
        <f t="shared" si="143"/>
        <v>0</v>
      </c>
      <c r="CO48" s="403">
        <f t="shared" si="143"/>
        <v>0</v>
      </c>
      <c r="CP48" s="403">
        <f t="shared" si="143"/>
        <v>0</v>
      </c>
      <c r="CQ48" s="403">
        <f t="shared" si="143"/>
        <v>0</v>
      </c>
      <c r="CR48" s="403">
        <f t="shared" si="143"/>
        <v>0</v>
      </c>
      <c r="CS48" s="403">
        <f t="shared" si="143"/>
        <v>0</v>
      </c>
      <c r="CT48" s="403">
        <f t="shared" si="143"/>
        <v>0</v>
      </c>
      <c r="CU48" s="403">
        <f t="shared" si="143"/>
        <v>0</v>
      </c>
      <c r="CV48" s="403">
        <f t="shared" si="122"/>
        <v>0</v>
      </c>
      <c r="CW48" s="403">
        <f t="shared" si="122"/>
        <v>0</v>
      </c>
      <c r="CX48" s="403">
        <f t="shared" si="144"/>
        <v>0</v>
      </c>
      <c r="CY48" s="403">
        <f t="shared" si="144"/>
        <v>0</v>
      </c>
      <c r="CZ48" s="403">
        <f t="shared" si="144"/>
        <v>0</v>
      </c>
      <c r="DA48" s="403">
        <f t="shared" si="144"/>
        <v>0</v>
      </c>
      <c r="DB48" s="403">
        <f t="shared" si="144"/>
        <v>0</v>
      </c>
      <c r="DC48" s="403">
        <f t="shared" si="144"/>
        <v>0</v>
      </c>
      <c r="DD48" s="403">
        <f t="shared" si="144"/>
        <v>0</v>
      </c>
      <c r="DE48" s="403">
        <f t="shared" si="144"/>
        <v>0</v>
      </c>
      <c r="DF48" s="403">
        <f t="shared" si="123"/>
        <v>0</v>
      </c>
      <c r="DG48" s="403">
        <f t="shared" si="123"/>
        <v>0</v>
      </c>
      <c r="DH48" s="403">
        <f t="shared" si="144"/>
        <v>0</v>
      </c>
      <c r="DI48" s="403">
        <f t="shared" si="123"/>
        <v>0</v>
      </c>
      <c r="DJ48" s="403">
        <f t="shared" si="123"/>
        <v>0</v>
      </c>
      <c r="DK48" s="403">
        <f t="shared" si="123"/>
        <v>0</v>
      </c>
      <c r="DL48" s="403">
        <f t="shared" si="144"/>
        <v>0</v>
      </c>
      <c r="DM48" s="403">
        <f t="shared" si="145"/>
        <v>0</v>
      </c>
      <c r="DN48" s="403">
        <f t="shared" si="145"/>
        <v>0</v>
      </c>
      <c r="DO48" s="403">
        <f t="shared" si="145"/>
        <v>0</v>
      </c>
      <c r="DP48" s="403">
        <f t="shared" si="145"/>
        <v>0</v>
      </c>
      <c r="DQ48" s="403">
        <f t="shared" si="145"/>
        <v>0</v>
      </c>
      <c r="DR48" s="403">
        <f t="shared" si="145"/>
        <v>0</v>
      </c>
      <c r="DS48" s="403">
        <f t="shared" si="145"/>
        <v>0</v>
      </c>
      <c r="DT48" s="403">
        <f t="shared" si="145"/>
        <v>0</v>
      </c>
      <c r="DU48" s="403">
        <f t="shared" si="145"/>
        <v>0</v>
      </c>
      <c r="DV48" s="403">
        <f t="shared" si="83"/>
        <v>0</v>
      </c>
      <c r="DW48" s="403">
        <f t="shared" si="84"/>
        <v>0</v>
      </c>
      <c r="DX48" s="403">
        <f t="shared" si="146"/>
        <v>0</v>
      </c>
      <c r="DY48" s="403">
        <f t="shared" si="146"/>
        <v>0</v>
      </c>
      <c r="DZ48" s="403">
        <f t="shared" si="146"/>
        <v>0</v>
      </c>
      <c r="EA48" s="403">
        <f t="shared" si="146"/>
        <v>0</v>
      </c>
      <c r="EB48" s="403">
        <f t="shared" si="146"/>
        <v>0</v>
      </c>
      <c r="EC48" s="403">
        <f t="shared" si="146"/>
        <v>0</v>
      </c>
      <c r="ED48" s="403">
        <f t="shared" si="146"/>
        <v>0</v>
      </c>
      <c r="EE48" s="403">
        <f t="shared" si="146"/>
        <v>0</v>
      </c>
      <c r="EF48" s="403">
        <f t="shared" si="125"/>
        <v>0</v>
      </c>
      <c r="EG48" s="403">
        <f t="shared" si="147"/>
        <v>0</v>
      </c>
      <c r="EH48" s="403">
        <f t="shared" si="147"/>
        <v>0</v>
      </c>
      <c r="EI48" s="403">
        <f t="shared" si="147"/>
        <v>0</v>
      </c>
      <c r="EJ48" s="403">
        <f t="shared" si="147"/>
        <v>0</v>
      </c>
      <c r="EK48" s="403">
        <f t="shared" si="147"/>
        <v>0</v>
      </c>
      <c r="EL48" s="403">
        <f t="shared" si="147"/>
        <v>0</v>
      </c>
      <c r="EM48" s="403">
        <f t="shared" si="147"/>
        <v>0</v>
      </c>
      <c r="EN48" s="403">
        <f t="shared" si="147"/>
        <v>0</v>
      </c>
      <c r="EO48" s="403">
        <f t="shared" si="147"/>
        <v>0</v>
      </c>
      <c r="EP48" s="403">
        <f t="shared" si="148"/>
        <v>0</v>
      </c>
      <c r="EQ48" s="403">
        <f t="shared" si="127"/>
        <v>0</v>
      </c>
      <c r="ER48" s="403">
        <f t="shared" si="148"/>
        <v>0</v>
      </c>
      <c r="ES48" s="403">
        <f t="shared" si="148"/>
        <v>0</v>
      </c>
      <c r="ET48" s="403">
        <f t="shared" si="148"/>
        <v>0</v>
      </c>
      <c r="EU48" s="403">
        <f t="shared" si="148"/>
        <v>0</v>
      </c>
      <c r="EV48" s="403">
        <f t="shared" si="148"/>
        <v>0</v>
      </c>
      <c r="EW48" s="403">
        <f t="shared" si="148"/>
        <v>0</v>
      </c>
      <c r="EX48" s="403">
        <f t="shared" si="148"/>
        <v>0</v>
      </c>
      <c r="EY48" s="403">
        <f t="shared" si="148"/>
        <v>0</v>
      </c>
      <c r="EZ48" s="403">
        <f t="shared" si="148"/>
        <v>0</v>
      </c>
      <c r="FA48" s="403">
        <f t="shared" si="149"/>
        <v>0</v>
      </c>
      <c r="FB48" s="403">
        <f t="shared" si="149"/>
        <v>0</v>
      </c>
      <c r="FC48" s="403">
        <f t="shared" si="149"/>
        <v>0</v>
      </c>
      <c r="FD48" s="403">
        <f t="shared" si="149"/>
        <v>0</v>
      </c>
      <c r="FE48" s="403">
        <f t="shared" si="149"/>
        <v>0</v>
      </c>
      <c r="FF48" s="403">
        <f t="shared" si="149"/>
        <v>0</v>
      </c>
      <c r="FG48" s="403">
        <f t="shared" si="149"/>
        <v>0</v>
      </c>
      <c r="FH48" s="403">
        <f t="shared" si="149"/>
        <v>0</v>
      </c>
      <c r="FI48" s="403">
        <f t="shared" si="149"/>
        <v>0</v>
      </c>
      <c r="FJ48" s="403">
        <f t="shared" si="149"/>
        <v>0</v>
      </c>
      <c r="FK48" s="403">
        <f t="shared" si="150"/>
        <v>0</v>
      </c>
      <c r="FL48" s="403">
        <f t="shared" si="150"/>
        <v>0</v>
      </c>
      <c r="FM48" s="403">
        <f t="shared" si="150"/>
        <v>0</v>
      </c>
      <c r="FN48" s="403">
        <f t="shared" si="150"/>
        <v>0</v>
      </c>
      <c r="FO48" s="403">
        <f t="shared" si="150"/>
        <v>0</v>
      </c>
      <c r="FP48" s="403">
        <f t="shared" si="150"/>
        <v>0</v>
      </c>
      <c r="FQ48" s="403">
        <f t="shared" si="150"/>
        <v>0</v>
      </c>
      <c r="FR48" s="403">
        <f t="shared" si="150"/>
        <v>0</v>
      </c>
      <c r="FS48" s="403">
        <f t="shared" si="150"/>
        <v>0</v>
      </c>
      <c r="FT48" s="403">
        <f t="shared" si="150"/>
        <v>0</v>
      </c>
      <c r="FU48" s="403">
        <f t="shared" si="151"/>
        <v>0</v>
      </c>
      <c r="FV48" s="403">
        <f t="shared" si="151"/>
        <v>0</v>
      </c>
      <c r="FW48" s="403">
        <f t="shared" si="151"/>
        <v>0</v>
      </c>
      <c r="FX48" s="403">
        <f t="shared" si="151"/>
        <v>0</v>
      </c>
      <c r="FY48" s="403">
        <f t="shared" si="151"/>
        <v>0</v>
      </c>
      <c r="FZ48" s="403">
        <f t="shared" si="151"/>
        <v>0</v>
      </c>
      <c r="GA48" s="403">
        <f t="shared" si="151"/>
        <v>0</v>
      </c>
      <c r="GB48" s="403">
        <f t="shared" si="151"/>
        <v>0</v>
      </c>
      <c r="GC48" s="403">
        <f t="shared" si="151"/>
        <v>0</v>
      </c>
      <c r="GD48" s="403">
        <f t="shared" si="151"/>
        <v>0</v>
      </c>
      <c r="GE48" s="403">
        <f t="shared" si="151"/>
        <v>0</v>
      </c>
      <c r="GF48" s="403">
        <f t="shared" si="151"/>
        <v>0</v>
      </c>
      <c r="GG48" s="403">
        <f t="shared" si="151"/>
        <v>0</v>
      </c>
      <c r="GH48" s="403">
        <f t="shared" si="130"/>
        <v>0</v>
      </c>
      <c r="GI48" s="403">
        <f t="shared" si="152"/>
        <v>0</v>
      </c>
      <c r="GJ48" s="403">
        <f t="shared" si="152"/>
        <v>0</v>
      </c>
      <c r="GK48" s="403">
        <f t="shared" si="152"/>
        <v>0</v>
      </c>
      <c r="GL48" s="403">
        <f t="shared" si="152"/>
        <v>0</v>
      </c>
      <c r="GM48" s="403">
        <f t="shared" si="152"/>
        <v>0</v>
      </c>
      <c r="GN48" s="403">
        <f t="shared" si="152"/>
        <v>0</v>
      </c>
      <c r="GO48" s="403">
        <f t="shared" si="152"/>
        <v>0</v>
      </c>
      <c r="GP48" s="403">
        <f t="shared" si="152"/>
        <v>0</v>
      </c>
      <c r="GQ48" s="403">
        <f t="shared" si="152"/>
        <v>0</v>
      </c>
      <c r="GR48" s="403">
        <f t="shared" si="153"/>
        <v>0</v>
      </c>
      <c r="GS48" s="403">
        <f t="shared" si="153"/>
        <v>0</v>
      </c>
      <c r="GT48" s="403">
        <f t="shared" si="153"/>
        <v>0</v>
      </c>
      <c r="GU48" s="403">
        <f t="shared" si="153"/>
        <v>0</v>
      </c>
      <c r="GV48" s="403">
        <f t="shared" si="153"/>
        <v>0</v>
      </c>
      <c r="GW48" s="403">
        <f t="shared" si="153"/>
        <v>0</v>
      </c>
      <c r="GX48" s="403">
        <f t="shared" si="153"/>
        <v>0</v>
      </c>
      <c r="GY48" s="403">
        <f t="shared" si="153"/>
        <v>0</v>
      </c>
      <c r="GZ48" s="403">
        <f t="shared" si="153"/>
        <v>0</v>
      </c>
      <c r="HA48" s="403">
        <f t="shared" si="153"/>
        <v>0</v>
      </c>
      <c r="HB48" s="403">
        <f t="shared" si="132"/>
        <v>0</v>
      </c>
      <c r="HC48" s="311"/>
      <c r="HD48" s="311"/>
      <c r="HE48" s="311"/>
      <c r="HF48" s="311"/>
      <c r="HG48" s="221" t="str">
        <f t="shared" si="40"/>
        <v/>
      </c>
      <c r="HH48" s="221" t="str">
        <f t="shared" si="41"/>
        <v/>
      </c>
      <c r="HI48" s="311"/>
      <c r="HJ48" s="311"/>
      <c r="HK48" s="311"/>
      <c r="HL48" s="311"/>
      <c r="HM48" s="311"/>
      <c r="HN48" s="311"/>
      <c r="HO48" s="311"/>
      <c r="HP48" s="311"/>
      <c r="HQ48" s="311"/>
      <c r="HR48" s="311"/>
      <c r="HS48" s="311"/>
      <c r="HT48" s="311"/>
      <c r="HU48" s="311"/>
      <c r="HV48" s="311"/>
      <c r="HW48" s="311"/>
      <c r="HX48" s="311"/>
      <c r="HY48" s="311"/>
      <c r="HZ48" s="311"/>
      <c r="IA48" s="311"/>
      <c r="IB48" s="311"/>
      <c r="IC48" s="311"/>
      <c r="ID48" s="311"/>
      <c r="IE48" s="311"/>
      <c r="IF48" s="311"/>
      <c r="IG48" s="311"/>
      <c r="IH48" s="311"/>
      <c r="II48" s="311"/>
      <c r="IJ48" s="311"/>
    </row>
    <row r="49" spans="1:244" s="12" customFormat="1" ht="12" customHeight="1">
      <c r="A49" s="216"/>
      <c r="B49" s="217"/>
      <c r="C49" s="218"/>
      <c r="D49" s="219"/>
      <c r="E49" s="220" t="str">
        <f t="shared" si="117"/>
        <v/>
      </c>
      <c r="F49" s="221" t="str">
        <f t="shared" si="7"/>
        <v/>
      </c>
      <c r="G49" s="219"/>
      <c r="H49" s="220" t="str">
        <f t="shared" si="118"/>
        <v/>
      </c>
      <c r="I49" s="221" t="str">
        <f t="shared" si="9"/>
        <v/>
      </c>
      <c r="J49" s="222"/>
      <c r="K49" s="252">
        <f t="shared" si="119"/>
        <v>0</v>
      </c>
      <c r="L49" s="238">
        <f t="shared" si="142"/>
        <v>0</v>
      </c>
      <c r="M49" s="238">
        <f t="shared" si="134"/>
        <v>0</v>
      </c>
      <c r="N49" s="316">
        <f t="shared" si="135"/>
        <v>0</v>
      </c>
      <c r="O49" s="316">
        <f t="shared" si="136"/>
        <v>0</v>
      </c>
      <c r="P49" s="316">
        <f t="shared" si="137"/>
        <v>0</v>
      </c>
      <c r="Q49" s="316">
        <f t="shared" si="138"/>
        <v>0</v>
      </c>
      <c r="R49" s="371">
        <f t="shared" si="120"/>
        <v>0</v>
      </c>
      <c r="S49" s="316">
        <f t="shared" si="139"/>
        <v>0</v>
      </c>
      <c r="T49" s="316">
        <f t="shared" si="121"/>
        <v>0</v>
      </c>
      <c r="U49" s="316">
        <f t="shared" si="140"/>
        <v>0</v>
      </c>
      <c r="V49" s="317">
        <f t="shared" si="42"/>
        <v>0</v>
      </c>
      <c r="W49" s="318">
        <f t="shared" si="43"/>
        <v>0</v>
      </c>
      <c r="X49" s="318">
        <f t="shared" si="44"/>
        <v>0</v>
      </c>
      <c r="Y49" s="318">
        <f t="shared" si="45"/>
        <v>0</v>
      </c>
      <c r="Z49" s="318">
        <f t="shared" si="46"/>
        <v>0</v>
      </c>
      <c r="AA49" s="318">
        <f>IF(dkontonr&gt;1499,IF(dkontonr&lt;1560,$N49,0))+IF(kkontonr&gt;1499,IF(kkontonr&lt;1560,$O49,0))+IF(dkontonr&gt;(Kontoplan!AF$3-1),IF(dkontonr&lt;(Kontoplan!AF$3+1000),$N49,0))+IF(kkontonr&gt;(Kontoplan!AF$3-1),IF(kkontonr&lt;(Kontoplan!AF$3+1000),$O49,0),0)</f>
        <v>0</v>
      </c>
      <c r="AB49" s="318">
        <f t="shared" si="47"/>
        <v>0</v>
      </c>
      <c r="AC49" s="318">
        <f t="shared" si="48"/>
        <v>0</v>
      </c>
      <c r="AD49" s="318">
        <f t="shared" si="49"/>
        <v>0</v>
      </c>
      <c r="AE49" s="318">
        <f t="shared" si="50"/>
        <v>0</v>
      </c>
      <c r="AF49" s="318">
        <f t="shared" si="51"/>
        <v>0</v>
      </c>
      <c r="AG49" s="318">
        <f>IF(dkontonr&gt;2399,IF(dkontonr&lt;2500,$N49,0))+IF(kkontonr&gt;2399,IF(kkontonr&lt;2500,$O49,0))+IF(dkontonr&gt;(Kontoplan!$AF$4-1),IF(dkontonr&lt;(Kontoplan!$AF$4+1000),$N49,0))+IF(kkontonr&gt;(Kontoplan!$AF$4-1),IF(kkontonr&lt;(Kontoplan!$AF$4+1000),$O49,0))</f>
        <v>0</v>
      </c>
      <c r="AH49" s="318">
        <f t="shared" si="52"/>
        <v>0</v>
      </c>
      <c r="AI49" s="318">
        <f t="shared" si="53"/>
        <v>0</v>
      </c>
      <c r="AJ49" s="318">
        <f t="shared" si="141"/>
        <v>0</v>
      </c>
      <c r="AK49" s="318">
        <f t="shared" si="54"/>
        <v>0</v>
      </c>
      <c r="AL49" s="318">
        <f t="shared" si="55"/>
        <v>0</v>
      </c>
      <c r="AM49" s="317">
        <f t="shared" si="56"/>
        <v>0</v>
      </c>
      <c r="AN49" s="318">
        <f t="shared" si="57"/>
        <v>0</v>
      </c>
      <c r="AO49" s="319">
        <f t="shared" si="58"/>
        <v>0</v>
      </c>
      <c r="AP49" s="318">
        <f t="shared" si="59"/>
        <v>0</v>
      </c>
      <c r="AQ49" s="318">
        <f t="shared" si="60"/>
        <v>0</v>
      </c>
      <c r="AR49" s="318">
        <f t="shared" si="61"/>
        <v>0</v>
      </c>
      <c r="AS49" s="318">
        <f t="shared" si="62"/>
        <v>0</v>
      </c>
      <c r="AT49" s="318">
        <f t="shared" si="63"/>
        <v>0</v>
      </c>
      <c r="AU49" s="318">
        <f t="shared" si="64"/>
        <v>0</v>
      </c>
      <c r="AV49" s="318">
        <f t="shared" si="65"/>
        <v>0</v>
      </c>
      <c r="AW49" s="318">
        <f t="shared" si="66"/>
        <v>0</v>
      </c>
      <c r="AX49" s="318">
        <f t="shared" si="67"/>
        <v>0</v>
      </c>
      <c r="AY49" s="318">
        <f t="shared" si="68"/>
        <v>0</v>
      </c>
      <c r="AZ49" s="318">
        <f t="shared" si="69"/>
        <v>0</v>
      </c>
      <c r="BA49" s="318">
        <f t="shared" si="70"/>
        <v>0</v>
      </c>
      <c r="BB49" s="319">
        <f t="shared" si="71"/>
        <v>0</v>
      </c>
      <c r="BC49" s="319">
        <f t="shared" si="72"/>
        <v>0</v>
      </c>
      <c r="BD49" s="317">
        <f t="shared" si="73"/>
        <v>0</v>
      </c>
      <c r="BE49" s="318">
        <f t="shared" si="74"/>
        <v>0</v>
      </c>
      <c r="BF49" s="318">
        <f t="shared" si="75"/>
        <v>0</v>
      </c>
      <c r="BG49" s="318">
        <f t="shared" si="76"/>
        <v>0</v>
      </c>
      <c r="BH49" s="317">
        <f t="shared" si="154"/>
        <v>0</v>
      </c>
      <c r="BI49" s="319">
        <f t="shared" si="154"/>
        <v>0</v>
      </c>
      <c r="BJ49" s="319">
        <f t="shared" si="154"/>
        <v>0</v>
      </c>
      <c r="BK49" s="319">
        <f t="shared" si="154"/>
        <v>0</v>
      </c>
      <c r="BL49" s="319">
        <f t="shared" si="154"/>
        <v>0</v>
      </c>
      <c r="BM49" s="319">
        <f t="shared" si="154"/>
        <v>0</v>
      </c>
      <c r="BN49" s="319">
        <f t="shared" si="154"/>
        <v>0</v>
      </c>
      <c r="BO49" s="319">
        <f t="shared" si="154"/>
        <v>0</v>
      </c>
      <c r="BP49" s="319">
        <f t="shared" si="154"/>
        <v>0</v>
      </c>
      <c r="BQ49" s="319">
        <f t="shared" si="154"/>
        <v>0</v>
      </c>
      <c r="BR49" s="319">
        <f t="shared" si="154"/>
        <v>0</v>
      </c>
      <c r="BS49" s="319">
        <f t="shared" si="154"/>
        <v>0</v>
      </c>
      <c r="BT49" s="319">
        <f t="shared" si="154"/>
        <v>0</v>
      </c>
      <c r="BU49" s="319">
        <f t="shared" si="154"/>
        <v>0</v>
      </c>
      <c r="BV49" s="319">
        <f t="shared" si="154"/>
        <v>0</v>
      </c>
      <c r="BW49" s="319">
        <f t="shared" si="103"/>
        <v>0</v>
      </c>
      <c r="BX49" s="319">
        <f t="shared" si="103"/>
        <v>0</v>
      </c>
      <c r="BY49" s="319">
        <f t="shared" si="103"/>
        <v>0</v>
      </c>
      <c r="BZ49" s="319">
        <f t="shared" si="103"/>
        <v>0</v>
      </c>
      <c r="CA49" s="319">
        <f t="shared" si="103"/>
        <v>0</v>
      </c>
      <c r="CB49" s="317">
        <f t="shared" si="79"/>
        <v>0</v>
      </c>
      <c r="CC49" s="319">
        <f t="shared" si="80"/>
        <v>0</v>
      </c>
      <c r="CD49" s="319">
        <f t="shared" si="81"/>
        <v>0</v>
      </c>
      <c r="CE49" s="319">
        <f t="shared" si="82"/>
        <v>0</v>
      </c>
      <c r="CF49" s="333">
        <f t="shared" si="85"/>
        <v>0</v>
      </c>
      <c r="CG49" s="309">
        <f t="shared" si="86"/>
        <v>0</v>
      </c>
      <c r="CH49" s="309">
        <f t="shared" si="87"/>
        <v>0</v>
      </c>
      <c r="CI49" s="309">
        <f t="shared" si="88"/>
        <v>0</v>
      </c>
      <c r="CJ49" s="309">
        <f t="shared" si="89"/>
        <v>0</v>
      </c>
      <c r="CK49" s="379">
        <f t="shared" si="90"/>
        <v>0</v>
      </c>
      <c r="CL49" s="403">
        <f t="shared" si="143"/>
        <v>0</v>
      </c>
      <c r="CM49" s="403">
        <f t="shared" si="143"/>
        <v>0</v>
      </c>
      <c r="CN49" s="403">
        <f t="shared" si="143"/>
        <v>0</v>
      </c>
      <c r="CO49" s="403">
        <f t="shared" si="143"/>
        <v>0</v>
      </c>
      <c r="CP49" s="403">
        <f t="shared" si="143"/>
        <v>0</v>
      </c>
      <c r="CQ49" s="403">
        <f t="shared" si="143"/>
        <v>0</v>
      </c>
      <c r="CR49" s="403">
        <f t="shared" si="143"/>
        <v>0</v>
      </c>
      <c r="CS49" s="403">
        <f t="shared" si="143"/>
        <v>0</v>
      </c>
      <c r="CT49" s="403">
        <f t="shared" si="143"/>
        <v>0</v>
      </c>
      <c r="CU49" s="403">
        <f t="shared" si="143"/>
        <v>0</v>
      </c>
      <c r="CV49" s="403">
        <f t="shared" si="122"/>
        <v>0</v>
      </c>
      <c r="CW49" s="403">
        <f t="shared" si="122"/>
        <v>0</v>
      </c>
      <c r="CX49" s="403">
        <f t="shared" si="144"/>
        <v>0</v>
      </c>
      <c r="CY49" s="403">
        <f t="shared" si="144"/>
        <v>0</v>
      </c>
      <c r="CZ49" s="403">
        <f t="shared" si="144"/>
        <v>0</v>
      </c>
      <c r="DA49" s="403">
        <f t="shared" si="144"/>
        <v>0</v>
      </c>
      <c r="DB49" s="403">
        <f t="shared" si="144"/>
        <v>0</v>
      </c>
      <c r="DC49" s="403">
        <f t="shared" si="144"/>
        <v>0</v>
      </c>
      <c r="DD49" s="403">
        <f t="shared" si="144"/>
        <v>0</v>
      </c>
      <c r="DE49" s="403">
        <f t="shared" si="144"/>
        <v>0</v>
      </c>
      <c r="DF49" s="403">
        <f t="shared" si="123"/>
        <v>0</v>
      </c>
      <c r="DG49" s="403">
        <f t="shared" si="123"/>
        <v>0</v>
      </c>
      <c r="DH49" s="403">
        <f t="shared" si="144"/>
        <v>0</v>
      </c>
      <c r="DI49" s="403">
        <f t="shared" si="123"/>
        <v>0</v>
      </c>
      <c r="DJ49" s="403">
        <f t="shared" si="123"/>
        <v>0</v>
      </c>
      <c r="DK49" s="403">
        <f t="shared" si="123"/>
        <v>0</v>
      </c>
      <c r="DL49" s="403">
        <f t="shared" si="144"/>
        <v>0</v>
      </c>
      <c r="DM49" s="403">
        <f t="shared" si="145"/>
        <v>0</v>
      </c>
      <c r="DN49" s="403">
        <f t="shared" si="145"/>
        <v>0</v>
      </c>
      <c r="DO49" s="403">
        <f t="shared" si="145"/>
        <v>0</v>
      </c>
      <c r="DP49" s="403">
        <f t="shared" si="145"/>
        <v>0</v>
      </c>
      <c r="DQ49" s="403">
        <f t="shared" si="145"/>
        <v>0</v>
      </c>
      <c r="DR49" s="403">
        <f t="shared" si="145"/>
        <v>0</v>
      </c>
      <c r="DS49" s="403">
        <f t="shared" si="145"/>
        <v>0</v>
      </c>
      <c r="DT49" s="403">
        <f t="shared" si="145"/>
        <v>0</v>
      </c>
      <c r="DU49" s="403">
        <f t="shared" si="145"/>
        <v>0</v>
      </c>
      <c r="DV49" s="403">
        <f t="shared" si="83"/>
        <v>0</v>
      </c>
      <c r="DW49" s="403">
        <f t="shared" si="84"/>
        <v>0</v>
      </c>
      <c r="DX49" s="403">
        <f t="shared" si="146"/>
        <v>0</v>
      </c>
      <c r="DY49" s="403">
        <f t="shared" si="146"/>
        <v>0</v>
      </c>
      <c r="DZ49" s="403">
        <f t="shared" si="146"/>
        <v>0</v>
      </c>
      <c r="EA49" s="403">
        <f t="shared" si="146"/>
        <v>0</v>
      </c>
      <c r="EB49" s="403">
        <f t="shared" si="146"/>
        <v>0</v>
      </c>
      <c r="EC49" s="403">
        <f t="shared" si="146"/>
        <v>0</v>
      </c>
      <c r="ED49" s="403">
        <f t="shared" si="146"/>
        <v>0</v>
      </c>
      <c r="EE49" s="403">
        <f t="shared" si="146"/>
        <v>0</v>
      </c>
      <c r="EF49" s="403">
        <f t="shared" si="125"/>
        <v>0</v>
      </c>
      <c r="EG49" s="403">
        <f t="shared" si="147"/>
        <v>0</v>
      </c>
      <c r="EH49" s="403">
        <f t="shared" si="147"/>
        <v>0</v>
      </c>
      <c r="EI49" s="403">
        <f t="shared" si="147"/>
        <v>0</v>
      </c>
      <c r="EJ49" s="403">
        <f t="shared" si="147"/>
        <v>0</v>
      </c>
      <c r="EK49" s="403">
        <f t="shared" si="147"/>
        <v>0</v>
      </c>
      <c r="EL49" s="403">
        <f t="shared" si="147"/>
        <v>0</v>
      </c>
      <c r="EM49" s="403">
        <f t="shared" si="147"/>
        <v>0</v>
      </c>
      <c r="EN49" s="403">
        <f t="shared" si="147"/>
        <v>0</v>
      </c>
      <c r="EO49" s="403">
        <f t="shared" si="147"/>
        <v>0</v>
      </c>
      <c r="EP49" s="403">
        <f t="shared" si="148"/>
        <v>0</v>
      </c>
      <c r="EQ49" s="403">
        <f t="shared" si="127"/>
        <v>0</v>
      </c>
      <c r="ER49" s="403">
        <f t="shared" si="148"/>
        <v>0</v>
      </c>
      <c r="ES49" s="403">
        <f t="shared" si="148"/>
        <v>0</v>
      </c>
      <c r="ET49" s="403">
        <f t="shared" si="148"/>
        <v>0</v>
      </c>
      <c r="EU49" s="403">
        <f t="shared" si="148"/>
        <v>0</v>
      </c>
      <c r="EV49" s="403">
        <f t="shared" si="148"/>
        <v>0</v>
      </c>
      <c r="EW49" s="403">
        <f t="shared" si="148"/>
        <v>0</v>
      </c>
      <c r="EX49" s="403">
        <f t="shared" si="148"/>
        <v>0</v>
      </c>
      <c r="EY49" s="403">
        <f t="shared" si="148"/>
        <v>0</v>
      </c>
      <c r="EZ49" s="403">
        <f t="shared" si="148"/>
        <v>0</v>
      </c>
      <c r="FA49" s="403">
        <f t="shared" si="149"/>
        <v>0</v>
      </c>
      <c r="FB49" s="403">
        <f t="shared" si="149"/>
        <v>0</v>
      </c>
      <c r="FC49" s="403">
        <f t="shared" si="149"/>
        <v>0</v>
      </c>
      <c r="FD49" s="403">
        <f t="shared" si="149"/>
        <v>0</v>
      </c>
      <c r="FE49" s="403">
        <f t="shared" si="149"/>
        <v>0</v>
      </c>
      <c r="FF49" s="403">
        <f t="shared" si="149"/>
        <v>0</v>
      </c>
      <c r="FG49" s="403">
        <f t="shared" si="149"/>
        <v>0</v>
      </c>
      <c r="FH49" s="403">
        <f t="shared" si="149"/>
        <v>0</v>
      </c>
      <c r="FI49" s="403">
        <f t="shared" si="149"/>
        <v>0</v>
      </c>
      <c r="FJ49" s="403">
        <f t="shared" si="149"/>
        <v>0</v>
      </c>
      <c r="FK49" s="403">
        <f t="shared" si="150"/>
        <v>0</v>
      </c>
      <c r="FL49" s="403">
        <f t="shared" si="150"/>
        <v>0</v>
      </c>
      <c r="FM49" s="403">
        <f t="shared" si="150"/>
        <v>0</v>
      </c>
      <c r="FN49" s="403">
        <f t="shared" si="150"/>
        <v>0</v>
      </c>
      <c r="FO49" s="403">
        <f t="shared" si="150"/>
        <v>0</v>
      </c>
      <c r="FP49" s="403">
        <f t="shared" si="150"/>
        <v>0</v>
      </c>
      <c r="FQ49" s="403">
        <f t="shared" si="150"/>
        <v>0</v>
      </c>
      <c r="FR49" s="403">
        <f t="shared" si="150"/>
        <v>0</v>
      </c>
      <c r="FS49" s="403">
        <f t="shared" si="150"/>
        <v>0</v>
      </c>
      <c r="FT49" s="403">
        <f t="shared" si="150"/>
        <v>0</v>
      </c>
      <c r="FU49" s="403">
        <f t="shared" si="151"/>
        <v>0</v>
      </c>
      <c r="FV49" s="403">
        <f t="shared" si="151"/>
        <v>0</v>
      </c>
      <c r="FW49" s="403">
        <f t="shared" si="151"/>
        <v>0</v>
      </c>
      <c r="FX49" s="403">
        <f t="shared" si="151"/>
        <v>0</v>
      </c>
      <c r="FY49" s="403">
        <f t="shared" si="151"/>
        <v>0</v>
      </c>
      <c r="FZ49" s="403">
        <f t="shared" si="151"/>
        <v>0</v>
      </c>
      <c r="GA49" s="403">
        <f t="shared" si="151"/>
        <v>0</v>
      </c>
      <c r="GB49" s="403">
        <f t="shared" si="151"/>
        <v>0</v>
      </c>
      <c r="GC49" s="403">
        <f t="shared" si="151"/>
        <v>0</v>
      </c>
      <c r="GD49" s="403">
        <f t="shared" si="151"/>
        <v>0</v>
      </c>
      <c r="GE49" s="403">
        <f t="shared" si="151"/>
        <v>0</v>
      </c>
      <c r="GF49" s="403">
        <f t="shared" si="151"/>
        <v>0</v>
      </c>
      <c r="GG49" s="403">
        <f t="shared" si="151"/>
        <v>0</v>
      </c>
      <c r="GH49" s="403">
        <f t="shared" si="130"/>
        <v>0</v>
      </c>
      <c r="GI49" s="403">
        <f t="shared" si="152"/>
        <v>0</v>
      </c>
      <c r="GJ49" s="403">
        <f t="shared" si="152"/>
        <v>0</v>
      </c>
      <c r="GK49" s="403">
        <f t="shared" si="152"/>
        <v>0</v>
      </c>
      <c r="GL49" s="403">
        <f t="shared" si="152"/>
        <v>0</v>
      </c>
      <c r="GM49" s="403">
        <f t="shared" si="152"/>
        <v>0</v>
      </c>
      <c r="GN49" s="403">
        <f t="shared" si="152"/>
        <v>0</v>
      </c>
      <c r="GO49" s="403">
        <f t="shared" si="152"/>
        <v>0</v>
      </c>
      <c r="GP49" s="403">
        <f t="shared" si="152"/>
        <v>0</v>
      </c>
      <c r="GQ49" s="403">
        <f t="shared" si="152"/>
        <v>0</v>
      </c>
      <c r="GR49" s="403">
        <f t="shared" si="153"/>
        <v>0</v>
      </c>
      <c r="GS49" s="403">
        <f t="shared" si="153"/>
        <v>0</v>
      </c>
      <c r="GT49" s="403">
        <f t="shared" si="153"/>
        <v>0</v>
      </c>
      <c r="GU49" s="403">
        <f t="shared" si="153"/>
        <v>0</v>
      </c>
      <c r="GV49" s="403">
        <f t="shared" si="153"/>
        <v>0</v>
      </c>
      <c r="GW49" s="403">
        <f t="shared" si="153"/>
        <v>0</v>
      </c>
      <c r="GX49" s="403">
        <f t="shared" si="153"/>
        <v>0</v>
      </c>
      <c r="GY49" s="403">
        <f t="shared" si="153"/>
        <v>0</v>
      </c>
      <c r="GZ49" s="403">
        <f t="shared" si="153"/>
        <v>0</v>
      </c>
      <c r="HA49" s="403">
        <f t="shared" si="153"/>
        <v>0</v>
      </c>
      <c r="HB49" s="403">
        <f t="shared" si="132"/>
        <v>0</v>
      </c>
      <c r="HC49" s="311"/>
      <c r="HD49" s="311"/>
      <c r="HE49" s="311"/>
      <c r="HF49" s="311"/>
      <c r="HG49" s="221" t="str">
        <f t="shared" si="40"/>
        <v/>
      </c>
      <c r="HH49" s="221" t="str">
        <f t="shared" si="41"/>
        <v/>
      </c>
      <c r="HI49" s="311"/>
      <c r="HJ49" s="311"/>
      <c r="HK49" s="311"/>
      <c r="HL49" s="311"/>
      <c r="HM49" s="311"/>
      <c r="HN49" s="311"/>
      <c r="HO49" s="311"/>
      <c r="HP49" s="311"/>
      <c r="HQ49" s="311"/>
      <c r="HR49" s="311"/>
      <c r="HS49" s="311"/>
      <c r="HT49" s="311"/>
      <c r="HU49" s="311"/>
      <c r="HV49" s="311"/>
      <c r="HW49" s="311"/>
      <c r="HX49" s="311"/>
      <c r="HY49" s="311"/>
      <c r="HZ49" s="311"/>
      <c r="IA49" s="311"/>
      <c r="IB49" s="311"/>
      <c r="IC49" s="311"/>
      <c r="ID49" s="311"/>
      <c r="IE49" s="311"/>
      <c r="IF49" s="311"/>
      <c r="IG49" s="311"/>
      <c r="IH49" s="311"/>
      <c r="II49" s="311"/>
      <c r="IJ49" s="311"/>
    </row>
    <row r="50" spans="1:244" s="12" customFormat="1" ht="12" customHeight="1">
      <c r="A50" s="216"/>
      <c r="B50" s="217"/>
      <c r="C50" s="218"/>
      <c r="D50" s="219"/>
      <c r="E50" s="220" t="str">
        <f t="shared" si="117"/>
        <v/>
      </c>
      <c r="F50" s="221" t="str">
        <f t="shared" si="7"/>
        <v/>
      </c>
      <c r="G50" s="219"/>
      <c r="H50" s="220" t="str">
        <f t="shared" si="118"/>
        <v/>
      </c>
      <c r="I50" s="221" t="str">
        <f t="shared" si="9"/>
        <v/>
      </c>
      <c r="J50" s="222"/>
      <c r="K50" s="252">
        <f t="shared" si="119"/>
        <v>0</v>
      </c>
      <c r="L50" s="238">
        <f t="shared" si="142"/>
        <v>0</v>
      </c>
      <c r="M50" s="238">
        <f t="shared" si="134"/>
        <v>0</v>
      </c>
      <c r="N50" s="316">
        <f t="shared" si="135"/>
        <v>0</v>
      </c>
      <c r="O50" s="316">
        <f t="shared" si="136"/>
        <v>0</v>
      </c>
      <c r="P50" s="316">
        <f t="shared" si="137"/>
        <v>0</v>
      </c>
      <c r="Q50" s="316">
        <f t="shared" si="138"/>
        <v>0</v>
      </c>
      <c r="R50" s="371">
        <f t="shared" si="120"/>
        <v>0</v>
      </c>
      <c r="S50" s="316">
        <f t="shared" si="139"/>
        <v>0</v>
      </c>
      <c r="T50" s="316">
        <f t="shared" si="121"/>
        <v>0</v>
      </c>
      <c r="U50" s="316">
        <f t="shared" si="140"/>
        <v>0</v>
      </c>
      <c r="V50" s="317">
        <f t="shared" si="42"/>
        <v>0</v>
      </c>
      <c r="W50" s="318">
        <f t="shared" si="43"/>
        <v>0</v>
      </c>
      <c r="X50" s="318">
        <f t="shared" si="44"/>
        <v>0</v>
      </c>
      <c r="Y50" s="318">
        <f t="shared" si="45"/>
        <v>0</v>
      </c>
      <c r="Z50" s="318">
        <f t="shared" si="46"/>
        <v>0</v>
      </c>
      <c r="AA50" s="318">
        <f>IF(dkontonr&gt;1499,IF(dkontonr&lt;1560,$N50,0))+IF(kkontonr&gt;1499,IF(kkontonr&lt;1560,$O50,0))+IF(dkontonr&gt;(Kontoplan!AF$3-1),IF(dkontonr&lt;(Kontoplan!AF$3+1000),$N50,0))+IF(kkontonr&gt;(Kontoplan!AF$3-1),IF(kkontonr&lt;(Kontoplan!AF$3+1000),$O50,0),0)</f>
        <v>0</v>
      </c>
      <c r="AB50" s="318">
        <f t="shared" si="47"/>
        <v>0</v>
      </c>
      <c r="AC50" s="318">
        <f t="shared" si="48"/>
        <v>0</v>
      </c>
      <c r="AD50" s="318">
        <f t="shared" si="49"/>
        <v>0</v>
      </c>
      <c r="AE50" s="318">
        <f t="shared" si="50"/>
        <v>0</v>
      </c>
      <c r="AF50" s="318">
        <f t="shared" si="51"/>
        <v>0</v>
      </c>
      <c r="AG50" s="318">
        <f>IF(dkontonr&gt;2399,IF(dkontonr&lt;2500,$N50,0))+IF(kkontonr&gt;2399,IF(kkontonr&lt;2500,$O50,0))+IF(dkontonr&gt;(Kontoplan!$AF$4-1),IF(dkontonr&lt;(Kontoplan!$AF$4+1000),$N50,0))+IF(kkontonr&gt;(Kontoplan!$AF$4-1),IF(kkontonr&lt;(Kontoplan!$AF$4+1000),$O50,0))</f>
        <v>0</v>
      </c>
      <c r="AH50" s="318">
        <f t="shared" si="52"/>
        <v>0</v>
      </c>
      <c r="AI50" s="318">
        <f t="shared" si="53"/>
        <v>0</v>
      </c>
      <c r="AJ50" s="318">
        <f t="shared" si="141"/>
        <v>0</v>
      </c>
      <c r="AK50" s="318">
        <f t="shared" si="54"/>
        <v>0</v>
      </c>
      <c r="AL50" s="318">
        <f t="shared" si="55"/>
        <v>0</v>
      </c>
      <c r="AM50" s="317">
        <f t="shared" si="56"/>
        <v>0</v>
      </c>
      <c r="AN50" s="318">
        <f t="shared" si="57"/>
        <v>0</v>
      </c>
      <c r="AO50" s="319">
        <f t="shared" si="58"/>
        <v>0</v>
      </c>
      <c r="AP50" s="318">
        <f t="shared" si="59"/>
        <v>0</v>
      </c>
      <c r="AQ50" s="318">
        <f t="shared" si="60"/>
        <v>0</v>
      </c>
      <c r="AR50" s="318">
        <f t="shared" si="61"/>
        <v>0</v>
      </c>
      <c r="AS50" s="318">
        <f t="shared" si="62"/>
        <v>0</v>
      </c>
      <c r="AT50" s="318">
        <f t="shared" si="63"/>
        <v>0</v>
      </c>
      <c r="AU50" s="318">
        <f t="shared" si="64"/>
        <v>0</v>
      </c>
      <c r="AV50" s="318">
        <f t="shared" si="65"/>
        <v>0</v>
      </c>
      <c r="AW50" s="318">
        <f t="shared" si="66"/>
        <v>0</v>
      </c>
      <c r="AX50" s="318">
        <f t="shared" si="67"/>
        <v>0</v>
      </c>
      <c r="AY50" s="318">
        <f t="shared" si="68"/>
        <v>0</v>
      </c>
      <c r="AZ50" s="318">
        <f t="shared" si="69"/>
        <v>0</v>
      </c>
      <c r="BA50" s="318">
        <f t="shared" si="70"/>
        <v>0</v>
      </c>
      <c r="BB50" s="319">
        <f t="shared" si="71"/>
        <v>0</v>
      </c>
      <c r="BC50" s="319">
        <f t="shared" si="72"/>
        <v>0</v>
      </c>
      <c r="BD50" s="317">
        <f t="shared" si="73"/>
        <v>0</v>
      </c>
      <c r="BE50" s="318">
        <f t="shared" si="74"/>
        <v>0</v>
      </c>
      <c r="BF50" s="318">
        <f t="shared" si="75"/>
        <v>0</v>
      </c>
      <c r="BG50" s="318">
        <f t="shared" si="76"/>
        <v>0</v>
      </c>
      <c r="BH50" s="317">
        <f t="shared" si="154"/>
        <v>0</v>
      </c>
      <c r="BI50" s="319">
        <f t="shared" si="154"/>
        <v>0</v>
      </c>
      <c r="BJ50" s="319">
        <f t="shared" si="154"/>
        <v>0</v>
      </c>
      <c r="BK50" s="319">
        <f t="shared" si="154"/>
        <v>0</v>
      </c>
      <c r="BL50" s="319">
        <f t="shared" si="154"/>
        <v>0</v>
      </c>
      <c r="BM50" s="319">
        <f t="shared" si="154"/>
        <v>0</v>
      </c>
      <c r="BN50" s="319">
        <f t="shared" si="154"/>
        <v>0</v>
      </c>
      <c r="BO50" s="319">
        <f t="shared" si="154"/>
        <v>0</v>
      </c>
      <c r="BP50" s="319">
        <f t="shared" si="154"/>
        <v>0</v>
      </c>
      <c r="BQ50" s="319">
        <f t="shared" si="154"/>
        <v>0</v>
      </c>
      <c r="BR50" s="319">
        <f t="shared" si="154"/>
        <v>0</v>
      </c>
      <c r="BS50" s="319">
        <f t="shared" si="154"/>
        <v>0</v>
      </c>
      <c r="BT50" s="319">
        <f t="shared" si="154"/>
        <v>0</v>
      </c>
      <c r="BU50" s="319">
        <f t="shared" si="154"/>
        <v>0</v>
      </c>
      <c r="BV50" s="319">
        <f t="shared" si="154"/>
        <v>0</v>
      </c>
      <c r="BW50" s="319">
        <f t="shared" si="103"/>
        <v>0</v>
      </c>
      <c r="BX50" s="319">
        <f t="shared" si="103"/>
        <v>0</v>
      </c>
      <c r="BY50" s="319">
        <f t="shared" si="103"/>
        <v>0</v>
      </c>
      <c r="BZ50" s="319">
        <f t="shared" si="103"/>
        <v>0</v>
      </c>
      <c r="CA50" s="319">
        <f t="shared" si="103"/>
        <v>0</v>
      </c>
      <c r="CB50" s="317">
        <f t="shared" si="79"/>
        <v>0</v>
      </c>
      <c r="CC50" s="319">
        <f t="shared" si="80"/>
        <v>0</v>
      </c>
      <c r="CD50" s="319">
        <f t="shared" si="81"/>
        <v>0</v>
      </c>
      <c r="CE50" s="319">
        <f t="shared" si="82"/>
        <v>0</v>
      </c>
      <c r="CF50" s="333">
        <f t="shared" si="85"/>
        <v>0</v>
      </c>
      <c r="CG50" s="309">
        <f t="shared" si="86"/>
        <v>0</v>
      </c>
      <c r="CH50" s="309">
        <f t="shared" si="87"/>
        <v>0</v>
      </c>
      <c r="CI50" s="309">
        <f t="shared" si="88"/>
        <v>0</v>
      </c>
      <c r="CJ50" s="309">
        <f t="shared" si="89"/>
        <v>0</v>
      </c>
      <c r="CK50" s="379">
        <f t="shared" si="90"/>
        <v>0</v>
      </c>
      <c r="CL50" s="403">
        <f t="shared" si="143"/>
        <v>0</v>
      </c>
      <c r="CM50" s="403">
        <f t="shared" si="143"/>
        <v>0</v>
      </c>
      <c r="CN50" s="403">
        <f t="shared" si="143"/>
        <v>0</v>
      </c>
      <c r="CO50" s="403">
        <f t="shared" si="143"/>
        <v>0</v>
      </c>
      <c r="CP50" s="403">
        <f t="shared" si="143"/>
        <v>0</v>
      </c>
      <c r="CQ50" s="403">
        <f t="shared" si="143"/>
        <v>0</v>
      </c>
      <c r="CR50" s="403">
        <f t="shared" si="143"/>
        <v>0</v>
      </c>
      <c r="CS50" s="403">
        <f t="shared" si="143"/>
        <v>0</v>
      </c>
      <c r="CT50" s="403">
        <f t="shared" si="143"/>
        <v>0</v>
      </c>
      <c r="CU50" s="403">
        <f t="shared" si="143"/>
        <v>0</v>
      </c>
      <c r="CV50" s="403">
        <f t="shared" si="122"/>
        <v>0</v>
      </c>
      <c r="CW50" s="403">
        <f t="shared" si="122"/>
        <v>0</v>
      </c>
      <c r="CX50" s="403">
        <f t="shared" si="144"/>
        <v>0</v>
      </c>
      <c r="CY50" s="403">
        <f t="shared" si="144"/>
        <v>0</v>
      </c>
      <c r="CZ50" s="403">
        <f t="shared" si="144"/>
        <v>0</v>
      </c>
      <c r="DA50" s="403">
        <f t="shared" si="144"/>
        <v>0</v>
      </c>
      <c r="DB50" s="403">
        <f t="shared" si="144"/>
        <v>0</v>
      </c>
      <c r="DC50" s="403">
        <f t="shared" si="144"/>
        <v>0</v>
      </c>
      <c r="DD50" s="403">
        <f t="shared" si="144"/>
        <v>0</v>
      </c>
      <c r="DE50" s="403">
        <f t="shared" si="144"/>
        <v>0</v>
      </c>
      <c r="DF50" s="403">
        <f t="shared" si="123"/>
        <v>0</v>
      </c>
      <c r="DG50" s="403">
        <f t="shared" si="123"/>
        <v>0</v>
      </c>
      <c r="DH50" s="403">
        <f t="shared" si="144"/>
        <v>0</v>
      </c>
      <c r="DI50" s="403">
        <f t="shared" si="123"/>
        <v>0</v>
      </c>
      <c r="DJ50" s="403">
        <f t="shared" si="123"/>
        <v>0</v>
      </c>
      <c r="DK50" s="403">
        <f t="shared" si="123"/>
        <v>0</v>
      </c>
      <c r="DL50" s="403">
        <f t="shared" si="144"/>
        <v>0</v>
      </c>
      <c r="DM50" s="403">
        <f t="shared" si="145"/>
        <v>0</v>
      </c>
      <c r="DN50" s="403">
        <f t="shared" si="145"/>
        <v>0</v>
      </c>
      <c r="DO50" s="403">
        <f t="shared" si="145"/>
        <v>0</v>
      </c>
      <c r="DP50" s="403">
        <f t="shared" si="145"/>
        <v>0</v>
      </c>
      <c r="DQ50" s="403">
        <f t="shared" si="145"/>
        <v>0</v>
      </c>
      <c r="DR50" s="403">
        <f t="shared" si="145"/>
        <v>0</v>
      </c>
      <c r="DS50" s="403">
        <f t="shared" si="145"/>
        <v>0</v>
      </c>
      <c r="DT50" s="403">
        <f t="shared" si="145"/>
        <v>0</v>
      </c>
      <c r="DU50" s="403">
        <f t="shared" si="145"/>
        <v>0</v>
      </c>
      <c r="DV50" s="403">
        <f t="shared" si="83"/>
        <v>0</v>
      </c>
      <c r="DW50" s="403">
        <f t="shared" si="84"/>
        <v>0</v>
      </c>
      <c r="DX50" s="403">
        <f t="shared" si="146"/>
        <v>0</v>
      </c>
      <c r="DY50" s="403">
        <f t="shared" si="146"/>
        <v>0</v>
      </c>
      <c r="DZ50" s="403">
        <f t="shared" si="146"/>
        <v>0</v>
      </c>
      <c r="EA50" s="403">
        <f t="shared" si="146"/>
        <v>0</v>
      </c>
      <c r="EB50" s="403">
        <f t="shared" si="146"/>
        <v>0</v>
      </c>
      <c r="EC50" s="403">
        <f t="shared" si="146"/>
        <v>0</v>
      </c>
      <c r="ED50" s="403">
        <f t="shared" si="146"/>
        <v>0</v>
      </c>
      <c r="EE50" s="403">
        <f t="shared" si="146"/>
        <v>0</v>
      </c>
      <c r="EF50" s="403">
        <f t="shared" si="125"/>
        <v>0</v>
      </c>
      <c r="EG50" s="403">
        <f t="shared" si="147"/>
        <v>0</v>
      </c>
      <c r="EH50" s="403">
        <f t="shared" si="147"/>
        <v>0</v>
      </c>
      <c r="EI50" s="403">
        <f t="shared" si="147"/>
        <v>0</v>
      </c>
      <c r="EJ50" s="403">
        <f t="shared" si="147"/>
        <v>0</v>
      </c>
      <c r="EK50" s="403">
        <f t="shared" si="147"/>
        <v>0</v>
      </c>
      <c r="EL50" s="403">
        <f t="shared" si="147"/>
        <v>0</v>
      </c>
      <c r="EM50" s="403">
        <f t="shared" si="147"/>
        <v>0</v>
      </c>
      <c r="EN50" s="403">
        <f t="shared" si="147"/>
        <v>0</v>
      </c>
      <c r="EO50" s="403">
        <f t="shared" si="147"/>
        <v>0</v>
      </c>
      <c r="EP50" s="403">
        <f t="shared" si="148"/>
        <v>0</v>
      </c>
      <c r="EQ50" s="403">
        <f t="shared" si="127"/>
        <v>0</v>
      </c>
      <c r="ER50" s="403">
        <f t="shared" si="148"/>
        <v>0</v>
      </c>
      <c r="ES50" s="403">
        <f t="shared" si="148"/>
        <v>0</v>
      </c>
      <c r="ET50" s="403">
        <f t="shared" si="148"/>
        <v>0</v>
      </c>
      <c r="EU50" s="403">
        <f t="shared" si="148"/>
        <v>0</v>
      </c>
      <c r="EV50" s="403">
        <f t="shared" si="148"/>
        <v>0</v>
      </c>
      <c r="EW50" s="403">
        <f t="shared" si="148"/>
        <v>0</v>
      </c>
      <c r="EX50" s="403">
        <f t="shared" si="148"/>
        <v>0</v>
      </c>
      <c r="EY50" s="403">
        <f t="shared" si="148"/>
        <v>0</v>
      </c>
      <c r="EZ50" s="403">
        <f t="shared" si="148"/>
        <v>0</v>
      </c>
      <c r="FA50" s="403">
        <f t="shared" si="149"/>
        <v>0</v>
      </c>
      <c r="FB50" s="403">
        <f t="shared" si="149"/>
        <v>0</v>
      </c>
      <c r="FC50" s="403">
        <f t="shared" si="149"/>
        <v>0</v>
      </c>
      <c r="FD50" s="403">
        <f t="shared" si="149"/>
        <v>0</v>
      </c>
      <c r="FE50" s="403">
        <f t="shared" si="149"/>
        <v>0</v>
      </c>
      <c r="FF50" s="403">
        <f t="shared" si="149"/>
        <v>0</v>
      </c>
      <c r="FG50" s="403">
        <f t="shared" si="149"/>
        <v>0</v>
      </c>
      <c r="FH50" s="403">
        <f t="shared" si="149"/>
        <v>0</v>
      </c>
      <c r="FI50" s="403">
        <f t="shared" si="149"/>
        <v>0</v>
      </c>
      <c r="FJ50" s="403">
        <f t="shared" si="149"/>
        <v>0</v>
      </c>
      <c r="FK50" s="403">
        <f t="shared" si="150"/>
        <v>0</v>
      </c>
      <c r="FL50" s="403">
        <f t="shared" si="150"/>
        <v>0</v>
      </c>
      <c r="FM50" s="403">
        <f t="shared" si="150"/>
        <v>0</v>
      </c>
      <c r="FN50" s="403">
        <f t="shared" si="150"/>
        <v>0</v>
      </c>
      <c r="FO50" s="403">
        <f t="shared" si="150"/>
        <v>0</v>
      </c>
      <c r="FP50" s="403">
        <f t="shared" si="150"/>
        <v>0</v>
      </c>
      <c r="FQ50" s="403">
        <f t="shared" si="150"/>
        <v>0</v>
      </c>
      <c r="FR50" s="403">
        <f t="shared" si="150"/>
        <v>0</v>
      </c>
      <c r="FS50" s="403">
        <f t="shared" si="150"/>
        <v>0</v>
      </c>
      <c r="FT50" s="403">
        <f t="shared" si="150"/>
        <v>0</v>
      </c>
      <c r="FU50" s="403">
        <f t="shared" si="151"/>
        <v>0</v>
      </c>
      <c r="FV50" s="403">
        <f t="shared" si="151"/>
        <v>0</v>
      </c>
      <c r="FW50" s="403">
        <f t="shared" si="151"/>
        <v>0</v>
      </c>
      <c r="FX50" s="403">
        <f t="shared" si="151"/>
        <v>0</v>
      </c>
      <c r="FY50" s="403">
        <f t="shared" si="151"/>
        <v>0</v>
      </c>
      <c r="FZ50" s="403">
        <f t="shared" si="151"/>
        <v>0</v>
      </c>
      <c r="GA50" s="403">
        <f t="shared" si="151"/>
        <v>0</v>
      </c>
      <c r="GB50" s="403">
        <f t="shared" si="151"/>
        <v>0</v>
      </c>
      <c r="GC50" s="403">
        <f t="shared" si="151"/>
        <v>0</v>
      </c>
      <c r="GD50" s="403">
        <f t="shared" si="151"/>
        <v>0</v>
      </c>
      <c r="GE50" s="403">
        <f t="shared" si="151"/>
        <v>0</v>
      </c>
      <c r="GF50" s="403">
        <f t="shared" si="151"/>
        <v>0</v>
      </c>
      <c r="GG50" s="403">
        <f t="shared" si="151"/>
        <v>0</v>
      </c>
      <c r="GH50" s="403">
        <f t="shared" si="130"/>
        <v>0</v>
      </c>
      <c r="GI50" s="403">
        <f t="shared" si="152"/>
        <v>0</v>
      </c>
      <c r="GJ50" s="403">
        <f t="shared" si="152"/>
        <v>0</v>
      </c>
      <c r="GK50" s="403">
        <f t="shared" si="152"/>
        <v>0</v>
      </c>
      <c r="GL50" s="403">
        <f t="shared" si="152"/>
        <v>0</v>
      </c>
      <c r="GM50" s="403">
        <f t="shared" si="152"/>
        <v>0</v>
      </c>
      <c r="GN50" s="403">
        <f t="shared" si="152"/>
        <v>0</v>
      </c>
      <c r="GO50" s="403">
        <f t="shared" si="152"/>
        <v>0</v>
      </c>
      <c r="GP50" s="403">
        <f t="shared" si="152"/>
        <v>0</v>
      </c>
      <c r="GQ50" s="403">
        <f t="shared" si="152"/>
        <v>0</v>
      </c>
      <c r="GR50" s="403">
        <f t="shared" si="153"/>
        <v>0</v>
      </c>
      <c r="GS50" s="403">
        <f t="shared" si="153"/>
        <v>0</v>
      </c>
      <c r="GT50" s="403">
        <f t="shared" si="153"/>
        <v>0</v>
      </c>
      <c r="GU50" s="403">
        <f t="shared" si="153"/>
        <v>0</v>
      </c>
      <c r="GV50" s="403">
        <f t="shared" si="153"/>
        <v>0</v>
      </c>
      <c r="GW50" s="403">
        <f t="shared" si="153"/>
        <v>0</v>
      </c>
      <c r="GX50" s="403">
        <f t="shared" si="153"/>
        <v>0</v>
      </c>
      <c r="GY50" s="403">
        <f t="shared" si="153"/>
        <v>0</v>
      </c>
      <c r="GZ50" s="403">
        <f t="shared" si="153"/>
        <v>0</v>
      </c>
      <c r="HA50" s="403">
        <f t="shared" si="153"/>
        <v>0</v>
      </c>
      <c r="HB50" s="403">
        <f t="shared" si="132"/>
        <v>0</v>
      </c>
      <c r="HC50" s="311"/>
      <c r="HD50" s="311"/>
      <c r="HE50" s="311"/>
      <c r="HF50" s="311"/>
      <c r="HG50" s="221" t="str">
        <f t="shared" si="40"/>
        <v/>
      </c>
      <c r="HH50" s="221" t="str">
        <f t="shared" si="41"/>
        <v/>
      </c>
      <c r="HI50" s="311"/>
      <c r="HJ50" s="311"/>
      <c r="HK50" s="311"/>
      <c r="HL50" s="311"/>
      <c r="HM50" s="311"/>
      <c r="HN50" s="311"/>
      <c r="HO50" s="311"/>
      <c r="HP50" s="311"/>
      <c r="HQ50" s="311"/>
      <c r="HR50" s="311"/>
      <c r="HS50" s="311"/>
      <c r="HT50" s="311"/>
      <c r="HU50" s="311"/>
      <c r="HV50" s="311"/>
      <c r="HW50" s="311"/>
      <c r="HX50" s="311"/>
      <c r="HY50" s="311"/>
      <c r="HZ50" s="311"/>
      <c r="IA50" s="311"/>
      <c r="IB50" s="311"/>
      <c r="IC50" s="311"/>
      <c r="ID50" s="311"/>
      <c r="IE50" s="311"/>
      <c r="IF50" s="311"/>
      <c r="IG50" s="311"/>
      <c r="IH50" s="311"/>
      <c r="II50" s="311"/>
      <c r="IJ50" s="311"/>
    </row>
    <row r="51" spans="1:244" s="12" customFormat="1" ht="12" customHeight="1">
      <c r="A51" s="216"/>
      <c r="B51" s="217"/>
      <c r="C51" s="218"/>
      <c r="D51" s="219"/>
      <c r="E51" s="220" t="str">
        <f t="shared" si="117"/>
        <v/>
      </c>
      <c r="F51" s="221" t="str">
        <f t="shared" si="7"/>
        <v/>
      </c>
      <c r="G51" s="219"/>
      <c r="H51" s="220" t="str">
        <f t="shared" si="118"/>
        <v/>
      </c>
      <c r="I51" s="221" t="str">
        <f t="shared" si="9"/>
        <v/>
      </c>
      <c r="J51" s="222"/>
      <c r="K51" s="252">
        <f t="shared" si="119"/>
        <v>0</v>
      </c>
      <c r="L51" s="238">
        <f t="shared" si="142"/>
        <v>0</v>
      </c>
      <c r="M51" s="238">
        <f t="shared" si="134"/>
        <v>0</v>
      </c>
      <c r="N51" s="316">
        <f t="shared" si="135"/>
        <v>0</v>
      </c>
      <c r="O51" s="316">
        <f t="shared" si="136"/>
        <v>0</v>
      </c>
      <c r="P51" s="316">
        <f t="shared" si="137"/>
        <v>0</v>
      </c>
      <c r="Q51" s="316">
        <f t="shared" si="138"/>
        <v>0</v>
      </c>
      <c r="R51" s="371">
        <f t="shared" si="120"/>
        <v>0</v>
      </c>
      <c r="S51" s="316">
        <f t="shared" si="139"/>
        <v>0</v>
      </c>
      <c r="T51" s="316">
        <f t="shared" si="121"/>
        <v>0</v>
      </c>
      <c r="U51" s="316">
        <f t="shared" si="140"/>
        <v>0</v>
      </c>
      <c r="V51" s="317">
        <f t="shared" si="42"/>
        <v>0</v>
      </c>
      <c r="W51" s="318">
        <f t="shared" si="43"/>
        <v>0</v>
      </c>
      <c r="X51" s="318">
        <f t="shared" si="44"/>
        <v>0</v>
      </c>
      <c r="Y51" s="318">
        <f t="shared" si="45"/>
        <v>0</v>
      </c>
      <c r="Z51" s="318">
        <f t="shared" si="46"/>
        <v>0</v>
      </c>
      <c r="AA51" s="318">
        <f>IF(dkontonr&gt;1499,IF(dkontonr&lt;1560,$N51,0))+IF(kkontonr&gt;1499,IF(kkontonr&lt;1560,$O51,0))+IF(dkontonr&gt;(Kontoplan!AF$3-1),IF(dkontonr&lt;(Kontoplan!AF$3+1000),$N51,0))+IF(kkontonr&gt;(Kontoplan!AF$3-1),IF(kkontonr&lt;(Kontoplan!AF$3+1000),$O51,0),0)</f>
        <v>0</v>
      </c>
      <c r="AB51" s="318">
        <f t="shared" si="47"/>
        <v>0</v>
      </c>
      <c r="AC51" s="318">
        <f t="shared" si="48"/>
        <v>0</v>
      </c>
      <c r="AD51" s="318">
        <f t="shared" si="49"/>
        <v>0</v>
      </c>
      <c r="AE51" s="318">
        <f t="shared" si="50"/>
        <v>0</v>
      </c>
      <c r="AF51" s="318">
        <f t="shared" si="51"/>
        <v>0</v>
      </c>
      <c r="AG51" s="318">
        <f>IF(dkontonr&gt;2399,IF(dkontonr&lt;2500,$N51,0))+IF(kkontonr&gt;2399,IF(kkontonr&lt;2500,$O51,0))+IF(dkontonr&gt;(Kontoplan!$AF$4-1),IF(dkontonr&lt;(Kontoplan!$AF$4+1000),$N51,0))+IF(kkontonr&gt;(Kontoplan!$AF$4-1),IF(kkontonr&lt;(Kontoplan!$AF$4+1000),$O51,0))</f>
        <v>0</v>
      </c>
      <c r="AH51" s="318">
        <f t="shared" si="52"/>
        <v>0</v>
      </c>
      <c r="AI51" s="318">
        <f t="shared" si="53"/>
        <v>0</v>
      </c>
      <c r="AJ51" s="318">
        <f t="shared" si="141"/>
        <v>0</v>
      </c>
      <c r="AK51" s="318">
        <f t="shared" si="54"/>
        <v>0</v>
      </c>
      <c r="AL51" s="318">
        <f t="shared" si="55"/>
        <v>0</v>
      </c>
      <c r="AM51" s="317">
        <f t="shared" si="56"/>
        <v>0</v>
      </c>
      <c r="AN51" s="318">
        <f t="shared" si="57"/>
        <v>0</v>
      </c>
      <c r="AO51" s="319">
        <f t="shared" si="58"/>
        <v>0</v>
      </c>
      <c r="AP51" s="318">
        <f t="shared" si="59"/>
        <v>0</v>
      </c>
      <c r="AQ51" s="318">
        <f t="shared" si="60"/>
        <v>0</v>
      </c>
      <c r="AR51" s="318">
        <f t="shared" si="61"/>
        <v>0</v>
      </c>
      <c r="AS51" s="318">
        <f t="shared" si="62"/>
        <v>0</v>
      </c>
      <c r="AT51" s="318">
        <f t="shared" si="63"/>
        <v>0</v>
      </c>
      <c r="AU51" s="318">
        <f t="shared" si="64"/>
        <v>0</v>
      </c>
      <c r="AV51" s="318">
        <f t="shared" si="65"/>
        <v>0</v>
      </c>
      <c r="AW51" s="318">
        <f t="shared" si="66"/>
        <v>0</v>
      </c>
      <c r="AX51" s="318">
        <f t="shared" si="67"/>
        <v>0</v>
      </c>
      <c r="AY51" s="318">
        <f t="shared" si="68"/>
        <v>0</v>
      </c>
      <c r="AZ51" s="318">
        <f t="shared" si="69"/>
        <v>0</v>
      </c>
      <c r="BA51" s="318">
        <f t="shared" si="70"/>
        <v>0</v>
      </c>
      <c r="BB51" s="319">
        <f t="shared" si="71"/>
        <v>0</v>
      </c>
      <c r="BC51" s="319">
        <f t="shared" si="72"/>
        <v>0</v>
      </c>
      <c r="BD51" s="317">
        <f t="shared" si="73"/>
        <v>0</v>
      </c>
      <c r="BE51" s="318">
        <f t="shared" si="74"/>
        <v>0</v>
      </c>
      <c r="BF51" s="318">
        <f t="shared" si="75"/>
        <v>0</v>
      </c>
      <c r="BG51" s="318">
        <f t="shared" si="76"/>
        <v>0</v>
      </c>
      <c r="BH51" s="317">
        <f t="shared" si="154"/>
        <v>0</v>
      </c>
      <c r="BI51" s="319">
        <f t="shared" si="154"/>
        <v>0</v>
      </c>
      <c r="BJ51" s="319">
        <f t="shared" si="154"/>
        <v>0</v>
      </c>
      <c r="BK51" s="319">
        <f t="shared" si="154"/>
        <v>0</v>
      </c>
      <c r="BL51" s="319">
        <f t="shared" si="154"/>
        <v>0</v>
      </c>
      <c r="BM51" s="319">
        <f t="shared" si="154"/>
        <v>0</v>
      </c>
      <c r="BN51" s="319">
        <f t="shared" si="154"/>
        <v>0</v>
      </c>
      <c r="BO51" s="319">
        <f t="shared" si="154"/>
        <v>0</v>
      </c>
      <c r="BP51" s="319">
        <f t="shared" si="154"/>
        <v>0</v>
      </c>
      <c r="BQ51" s="319">
        <f t="shared" si="154"/>
        <v>0</v>
      </c>
      <c r="BR51" s="319">
        <f t="shared" si="154"/>
        <v>0</v>
      </c>
      <c r="BS51" s="319">
        <f t="shared" si="154"/>
        <v>0</v>
      </c>
      <c r="BT51" s="319">
        <f t="shared" si="154"/>
        <v>0</v>
      </c>
      <c r="BU51" s="319">
        <f t="shared" si="154"/>
        <v>0</v>
      </c>
      <c r="BV51" s="319">
        <f t="shared" si="154"/>
        <v>0</v>
      </c>
      <c r="BW51" s="319">
        <f t="shared" si="103"/>
        <v>0</v>
      </c>
      <c r="BX51" s="319">
        <f t="shared" si="103"/>
        <v>0</v>
      </c>
      <c r="BY51" s="319">
        <f t="shared" si="103"/>
        <v>0</v>
      </c>
      <c r="BZ51" s="319">
        <f t="shared" si="103"/>
        <v>0</v>
      </c>
      <c r="CA51" s="319">
        <f t="shared" si="103"/>
        <v>0</v>
      </c>
      <c r="CB51" s="317">
        <f t="shared" si="79"/>
        <v>0</v>
      </c>
      <c r="CC51" s="319">
        <f t="shared" si="80"/>
        <v>0</v>
      </c>
      <c r="CD51" s="319">
        <f t="shared" si="81"/>
        <v>0</v>
      </c>
      <c r="CE51" s="319">
        <f t="shared" si="82"/>
        <v>0</v>
      </c>
      <c r="CF51" s="333">
        <f t="shared" si="85"/>
        <v>0</v>
      </c>
      <c r="CG51" s="309">
        <f t="shared" si="86"/>
        <v>0</v>
      </c>
      <c r="CH51" s="309">
        <f t="shared" si="87"/>
        <v>0</v>
      </c>
      <c r="CI51" s="309">
        <f t="shared" si="88"/>
        <v>0</v>
      </c>
      <c r="CJ51" s="309">
        <f t="shared" si="89"/>
        <v>0</v>
      </c>
      <c r="CK51" s="379">
        <f t="shared" si="90"/>
        <v>0</v>
      </c>
      <c r="CL51" s="403">
        <f t="shared" si="143"/>
        <v>0</v>
      </c>
      <c r="CM51" s="403">
        <f t="shared" si="143"/>
        <v>0</v>
      </c>
      <c r="CN51" s="403">
        <f t="shared" si="143"/>
        <v>0</v>
      </c>
      <c r="CO51" s="403">
        <f t="shared" si="143"/>
        <v>0</v>
      </c>
      <c r="CP51" s="403">
        <f t="shared" si="143"/>
        <v>0</v>
      </c>
      <c r="CQ51" s="403">
        <f t="shared" si="143"/>
        <v>0</v>
      </c>
      <c r="CR51" s="403">
        <f t="shared" si="143"/>
        <v>0</v>
      </c>
      <c r="CS51" s="403">
        <f t="shared" si="143"/>
        <v>0</v>
      </c>
      <c r="CT51" s="403">
        <f t="shared" si="143"/>
        <v>0</v>
      </c>
      <c r="CU51" s="403">
        <f t="shared" si="143"/>
        <v>0</v>
      </c>
      <c r="CV51" s="403">
        <f t="shared" si="122"/>
        <v>0</v>
      </c>
      <c r="CW51" s="403">
        <f t="shared" si="122"/>
        <v>0</v>
      </c>
      <c r="CX51" s="403">
        <f t="shared" si="144"/>
        <v>0</v>
      </c>
      <c r="CY51" s="403">
        <f t="shared" si="144"/>
        <v>0</v>
      </c>
      <c r="CZ51" s="403">
        <f t="shared" si="144"/>
        <v>0</v>
      </c>
      <c r="DA51" s="403">
        <f t="shared" si="144"/>
        <v>0</v>
      </c>
      <c r="DB51" s="403">
        <f t="shared" si="144"/>
        <v>0</v>
      </c>
      <c r="DC51" s="403">
        <f t="shared" si="144"/>
        <v>0</v>
      </c>
      <c r="DD51" s="403">
        <f t="shared" si="144"/>
        <v>0</v>
      </c>
      <c r="DE51" s="403">
        <f t="shared" si="144"/>
        <v>0</v>
      </c>
      <c r="DF51" s="403">
        <f t="shared" si="123"/>
        <v>0</v>
      </c>
      <c r="DG51" s="403">
        <f t="shared" si="123"/>
        <v>0</v>
      </c>
      <c r="DH51" s="403">
        <f t="shared" si="144"/>
        <v>0</v>
      </c>
      <c r="DI51" s="403">
        <f t="shared" si="123"/>
        <v>0</v>
      </c>
      <c r="DJ51" s="403">
        <f t="shared" si="123"/>
        <v>0</v>
      </c>
      <c r="DK51" s="403">
        <f t="shared" si="123"/>
        <v>0</v>
      </c>
      <c r="DL51" s="403">
        <f t="shared" si="144"/>
        <v>0</v>
      </c>
      <c r="DM51" s="403">
        <f t="shared" si="145"/>
        <v>0</v>
      </c>
      <c r="DN51" s="403">
        <f t="shared" si="145"/>
        <v>0</v>
      </c>
      <c r="DO51" s="403">
        <f t="shared" si="145"/>
        <v>0</v>
      </c>
      <c r="DP51" s="403">
        <f t="shared" si="145"/>
        <v>0</v>
      </c>
      <c r="DQ51" s="403">
        <f t="shared" si="145"/>
        <v>0</v>
      </c>
      <c r="DR51" s="403">
        <f t="shared" si="145"/>
        <v>0</v>
      </c>
      <c r="DS51" s="403">
        <f t="shared" si="145"/>
        <v>0</v>
      </c>
      <c r="DT51" s="403">
        <f t="shared" si="145"/>
        <v>0</v>
      </c>
      <c r="DU51" s="403">
        <f t="shared" si="145"/>
        <v>0</v>
      </c>
      <c r="DV51" s="403">
        <f t="shared" si="83"/>
        <v>0</v>
      </c>
      <c r="DW51" s="403">
        <f t="shared" si="84"/>
        <v>0</v>
      </c>
      <c r="DX51" s="403">
        <f t="shared" si="146"/>
        <v>0</v>
      </c>
      <c r="DY51" s="403">
        <f t="shared" si="146"/>
        <v>0</v>
      </c>
      <c r="DZ51" s="403">
        <f t="shared" si="146"/>
        <v>0</v>
      </c>
      <c r="EA51" s="403">
        <f t="shared" si="146"/>
        <v>0</v>
      </c>
      <c r="EB51" s="403">
        <f t="shared" si="146"/>
        <v>0</v>
      </c>
      <c r="EC51" s="403">
        <f t="shared" si="146"/>
        <v>0</v>
      </c>
      <c r="ED51" s="403">
        <f t="shared" si="146"/>
        <v>0</v>
      </c>
      <c r="EE51" s="403">
        <f t="shared" si="146"/>
        <v>0</v>
      </c>
      <c r="EF51" s="403">
        <f t="shared" si="125"/>
        <v>0</v>
      </c>
      <c r="EG51" s="403">
        <f t="shared" si="147"/>
        <v>0</v>
      </c>
      <c r="EH51" s="403">
        <f t="shared" si="147"/>
        <v>0</v>
      </c>
      <c r="EI51" s="403">
        <f t="shared" si="147"/>
        <v>0</v>
      </c>
      <c r="EJ51" s="403">
        <f t="shared" si="147"/>
        <v>0</v>
      </c>
      <c r="EK51" s="403">
        <f t="shared" si="147"/>
        <v>0</v>
      </c>
      <c r="EL51" s="403">
        <f t="shared" si="147"/>
        <v>0</v>
      </c>
      <c r="EM51" s="403">
        <f t="shared" si="147"/>
        <v>0</v>
      </c>
      <c r="EN51" s="403">
        <f t="shared" si="147"/>
        <v>0</v>
      </c>
      <c r="EO51" s="403">
        <f t="shared" si="147"/>
        <v>0</v>
      </c>
      <c r="EP51" s="403">
        <f t="shared" si="148"/>
        <v>0</v>
      </c>
      <c r="EQ51" s="403">
        <f t="shared" si="127"/>
        <v>0</v>
      </c>
      <c r="ER51" s="403">
        <f t="shared" si="148"/>
        <v>0</v>
      </c>
      <c r="ES51" s="403">
        <f t="shared" si="148"/>
        <v>0</v>
      </c>
      <c r="ET51" s="403">
        <f t="shared" si="148"/>
        <v>0</v>
      </c>
      <c r="EU51" s="403">
        <f t="shared" si="148"/>
        <v>0</v>
      </c>
      <c r="EV51" s="403">
        <f t="shared" si="148"/>
        <v>0</v>
      </c>
      <c r="EW51" s="403">
        <f t="shared" si="148"/>
        <v>0</v>
      </c>
      <c r="EX51" s="403">
        <f t="shared" si="148"/>
        <v>0</v>
      </c>
      <c r="EY51" s="403">
        <f t="shared" si="148"/>
        <v>0</v>
      </c>
      <c r="EZ51" s="403">
        <f t="shared" si="148"/>
        <v>0</v>
      </c>
      <c r="FA51" s="403">
        <f t="shared" si="149"/>
        <v>0</v>
      </c>
      <c r="FB51" s="403">
        <f t="shared" si="149"/>
        <v>0</v>
      </c>
      <c r="FC51" s="403">
        <f t="shared" si="149"/>
        <v>0</v>
      </c>
      <c r="FD51" s="403">
        <f t="shared" si="149"/>
        <v>0</v>
      </c>
      <c r="FE51" s="403">
        <f t="shared" si="149"/>
        <v>0</v>
      </c>
      <c r="FF51" s="403">
        <f t="shared" si="149"/>
        <v>0</v>
      </c>
      <c r="FG51" s="403">
        <f t="shared" si="149"/>
        <v>0</v>
      </c>
      <c r="FH51" s="403">
        <f t="shared" si="149"/>
        <v>0</v>
      </c>
      <c r="FI51" s="403">
        <f t="shared" si="149"/>
        <v>0</v>
      </c>
      <c r="FJ51" s="403">
        <f t="shared" si="149"/>
        <v>0</v>
      </c>
      <c r="FK51" s="403">
        <f t="shared" si="150"/>
        <v>0</v>
      </c>
      <c r="FL51" s="403">
        <f t="shared" si="150"/>
        <v>0</v>
      </c>
      <c r="FM51" s="403">
        <f t="shared" si="150"/>
        <v>0</v>
      </c>
      <c r="FN51" s="403">
        <f t="shared" si="150"/>
        <v>0</v>
      </c>
      <c r="FO51" s="403">
        <f t="shared" si="150"/>
        <v>0</v>
      </c>
      <c r="FP51" s="403">
        <f t="shared" si="150"/>
        <v>0</v>
      </c>
      <c r="FQ51" s="403">
        <f t="shared" si="150"/>
        <v>0</v>
      </c>
      <c r="FR51" s="403">
        <f t="shared" si="150"/>
        <v>0</v>
      </c>
      <c r="FS51" s="403">
        <f t="shared" si="150"/>
        <v>0</v>
      </c>
      <c r="FT51" s="403">
        <f t="shared" si="150"/>
        <v>0</v>
      </c>
      <c r="FU51" s="403">
        <f t="shared" si="151"/>
        <v>0</v>
      </c>
      <c r="FV51" s="403">
        <f t="shared" si="151"/>
        <v>0</v>
      </c>
      <c r="FW51" s="403">
        <f t="shared" si="151"/>
        <v>0</v>
      </c>
      <c r="FX51" s="403">
        <f t="shared" si="151"/>
        <v>0</v>
      </c>
      <c r="FY51" s="403">
        <f t="shared" si="151"/>
        <v>0</v>
      </c>
      <c r="FZ51" s="403">
        <f t="shared" si="151"/>
        <v>0</v>
      </c>
      <c r="GA51" s="403">
        <f t="shared" si="151"/>
        <v>0</v>
      </c>
      <c r="GB51" s="403">
        <f t="shared" si="151"/>
        <v>0</v>
      </c>
      <c r="GC51" s="403">
        <f t="shared" si="151"/>
        <v>0</v>
      </c>
      <c r="GD51" s="403">
        <f t="shared" si="151"/>
        <v>0</v>
      </c>
      <c r="GE51" s="403">
        <f t="shared" si="151"/>
        <v>0</v>
      </c>
      <c r="GF51" s="403">
        <f t="shared" si="151"/>
        <v>0</v>
      </c>
      <c r="GG51" s="403">
        <f t="shared" si="151"/>
        <v>0</v>
      </c>
      <c r="GH51" s="403">
        <f t="shared" si="130"/>
        <v>0</v>
      </c>
      <c r="GI51" s="403">
        <f t="shared" si="152"/>
        <v>0</v>
      </c>
      <c r="GJ51" s="403">
        <f t="shared" si="152"/>
        <v>0</v>
      </c>
      <c r="GK51" s="403">
        <f t="shared" si="152"/>
        <v>0</v>
      </c>
      <c r="GL51" s="403">
        <f t="shared" si="152"/>
        <v>0</v>
      </c>
      <c r="GM51" s="403">
        <f t="shared" si="152"/>
        <v>0</v>
      </c>
      <c r="GN51" s="403">
        <f t="shared" si="152"/>
        <v>0</v>
      </c>
      <c r="GO51" s="403">
        <f t="shared" si="152"/>
        <v>0</v>
      </c>
      <c r="GP51" s="403">
        <f t="shared" si="152"/>
        <v>0</v>
      </c>
      <c r="GQ51" s="403">
        <f t="shared" si="152"/>
        <v>0</v>
      </c>
      <c r="GR51" s="403">
        <f t="shared" si="153"/>
        <v>0</v>
      </c>
      <c r="GS51" s="403">
        <f t="shared" si="153"/>
        <v>0</v>
      </c>
      <c r="GT51" s="403">
        <f t="shared" si="153"/>
        <v>0</v>
      </c>
      <c r="GU51" s="403">
        <f t="shared" si="153"/>
        <v>0</v>
      </c>
      <c r="GV51" s="403">
        <f t="shared" si="153"/>
        <v>0</v>
      </c>
      <c r="GW51" s="403">
        <f t="shared" si="153"/>
        <v>0</v>
      </c>
      <c r="GX51" s="403">
        <f t="shared" si="153"/>
        <v>0</v>
      </c>
      <c r="GY51" s="403">
        <f t="shared" si="153"/>
        <v>0</v>
      </c>
      <c r="GZ51" s="403">
        <f t="shared" si="153"/>
        <v>0</v>
      </c>
      <c r="HA51" s="403">
        <f t="shared" si="153"/>
        <v>0</v>
      </c>
      <c r="HB51" s="403">
        <f t="shared" si="132"/>
        <v>0</v>
      </c>
      <c r="HC51" s="311"/>
      <c r="HD51" s="311"/>
      <c r="HE51" s="311"/>
      <c r="HF51" s="311"/>
      <c r="HG51" s="221" t="str">
        <f t="shared" si="40"/>
        <v/>
      </c>
      <c r="HH51" s="221" t="str">
        <f t="shared" si="41"/>
        <v/>
      </c>
      <c r="HI51" s="311"/>
      <c r="HJ51" s="311"/>
      <c r="HK51" s="311"/>
      <c r="HL51" s="311"/>
      <c r="HM51" s="311"/>
      <c r="HN51" s="311"/>
      <c r="HO51" s="311"/>
      <c r="HP51" s="311"/>
      <c r="HQ51" s="311"/>
      <c r="HR51" s="311"/>
      <c r="HS51" s="311"/>
      <c r="HT51" s="311"/>
      <c r="HU51" s="311"/>
      <c r="HV51" s="311"/>
      <c r="HW51" s="311"/>
      <c r="HX51" s="311"/>
      <c r="HY51" s="311"/>
      <c r="HZ51" s="311"/>
      <c r="IA51" s="311"/>
      <c r="IB51" s="311"/>
      <c r="IC51" s="311"/>
      <c r="ID51" s="311"/>
      <c r="IE51" s="311"/>
      <c r="IF51" s="311"/>
      <c r="IG51" s="311"/>
      <c r="IH51" s="311"/>
      <c r="II51" s="311"/>
      <c r="IJ51" s="311"/>
    </row>
    <row r="52" spans="1:244" s="12" customFormat="1" ht="12" customHeight="1">
      <c r="A52" s="216"/>
      <c r="B52" s="217"/>
      <c r="C52" s="315"/>
      <c r="D52" s="219"/>
      <c r="E52" s="220" t="str">
        <f t="shared" si="117"/>
        <v/>
      </c>
      <c r="F52" s="221" t="str">
        <f t="shared" si="7"/>
        <v/>
      </c>
      <c r="G52" s="219"/>
      <c r="H52" s="220" t="str">
        <f t="shared" si="118"/>
        <v/>
      </c>
      <c r="I52" s="221" t="str">
        <f t="shared" si="9"/>
        <v/>
      </c>
      <c r="J52" s="222"/>
      <c r="K52" s="252">
        <f t="shared" si="119"/>
        <v>0</v>
      </c>
      <c r="L52" s="238">
        <f t="shared" si="142"/>
        <v>0</v>
      </c>
      <c r="M52" s="238">
        <f t="shared" si="134"/>
        <v>0</v>
      </c>
      <c r="N52" s="316">
        <f t="shared" si="135"/>
        <v>0</v>
      </c>
      <c r="O52" s="316">
        <f t="shared" si="136"/>
        <v>0</v>
      </c>
      <c r="P52" s="316">
        <f t="shared" si="137"/>
        <v>0</v>
      </c>
      <c r="Q52" s="316">
        <f t="shared" si="138"/>
        <v>0</v>
      </c>
      <c r="R52" s="371">
        <f t="shared" si="120"/>
        <v>0</v>
      </c>
      <c r="S52" s="316">
        <f t="shared" si="139"/>
        <v>0</v>
      </c>
      <c r="T52" s="316">
        <f t="shared" si="121"/>
        <v>0</v>
      </c>
      <c r="U52" s="316">
        <f t="shared" si="140"/>
        <v>0</v>
      </c>
      <c r="V52" s="317">
        <f t="shared" si="42"/>
        <v>0</v>
      </c>
      <c r="W52" s="318">
        <f t="shared" si="43"/>
        <v>0</v>
      </c>
      <c r="X52" s="318">
        <f t="shared" si="44"/>
        <v>0</v>
      </c>
      <c r="Y52" s="318">
        <f t="shared" si="45"/>
        <v>0</v>
      </c>
      <c r="Z52" s="318">
        <f t="shared" si="46"/>
        <v>0</v>
      </c>
      <c r="AA52" s="318">
        <f>IF(dkontonr&gt;1499,IF(dkontonr&lt;1560,$N52,0))+IF(kkontonr&gt;1499,IF(kkontonr&lt;1560,$O52,0))+IF(dkontonr&gt;(Kontoplan!AF$3-1),IF(dkontonr&lt;(Kontoplan!AF$3+1000),$N52,0))+IF(kkontonr&gt;(Kontoplan!AF$3-1),IF(kkontonr&lt;(Kontoplan!AF$3+1000),$O52,0),0)</f>
        <v>0</v>
      </c>
      <c r="AB52" s="318">
        <f t="shared" si="47"/>
        <v>0</v>
      </c>
      <c r="AC52" s="318">
        <f t="shared" si="48"/>
        <v>0</v>
      </c>
      <c r="AD52" s="318">
        <f t="shared" si="49"/>
        <v>0</v>
      </c>
      <c r="AE52" s="318">
        <f t="shared" si="50"/>
        <v>0</v>
      </c>
      <c r="AF52" s="318">
        <f t="shared" si="51"/>
        <v>0</v>
      </c>
      <c r="AG52" s="318">
        <f>IF(dkontonr&gt;2399,IF(dkontonr&lt;2500,$N52,0))+IF(kkontonr&gt;2399,IF(kkontonr&lt;2500,$O52,0))+IF(dkontonr&gt;(Kontoplan!$AF$4-1),IF(dkontonr&lt;(Kontoplan!$AF$4+1000),$N52,0))+IF(kkontonr&gt;(Kontoplan!$AF$4-1),IF(kkontonr&lt;(Kontoplan!$AF$4+1000),$O52,0))</f>
        <v>0</v>
      </c>
      <c r="AH52" s="318">
        <f t="shared" si="52"/>
        <v>0</v>
      </c>
      <c r="AI52" s="318">
        <f t="shared" si="53"/>
        <v>0</v>
      </c>
      <c r="AJ52" s="318">
        <f t="shared" si="141"/>
        <v>0</v>
      </c>
      <c r="AK52" s="318">
        <f t="shared" si="54"/>
        <v>0</v>
      </c>
      <c r="AL52" s="318">
        <f t="shared" si="55"/>
        <v>0</v>
      </c>
      <c r="AM52" s="317">
        <f t="shared" si="56"/>
        <v>0</v>
      </c>
      <c r="AN52" s="318">
        <f t="shared" si="57"/>
        <v>0</v>
      </c>
      <c r="AO52" s="319">
        <f t="shared" si="58"/>
        <v>0</v>
      </c>
      <c r="AP52" s="318">
        <f t="shared" si="59"/>
        <v>0</v>
      </c>
      <c r="AQ52" s="318">
        <f t="shared" si="60"/>
        <v>0</v>
      </c>
      <c r="AR52" s="318">
        <f t="shared" si="61"/>
        <v>0</v>
      </c>
      <c r="AS52" s="318">
        <f t="shared" si="62"/>
        <v>0</v>
      </c>
      <c r="AT52" s="318">
        <f t="shared" si="63"/>
        <v>0</v>
      </c>
      <c r="AU52" s="318">
        <f t="shared" si="64"/>
        <v>0</v>
      </c>
      <c r="AV52" s="318">
        <f t="shared" si="65"/>
        <v>0</v>
      </c>
      <c r="AW52" s="318">
        <f t="shared" si="66"/>
        <v>0</v>
      </c>
      <c r="AX52" s="318">
        <f t="shared" si="67"/>
        <v>0</v>
      </c>
      <c r="AY52" s="318">
        <f t="shared" si="68"/>
        <v>0</v>
      </c>
      <c r="AZ52" s="318">
        <f t="shared" si="69"/>
        <v>0</v>
      </c>
      <c r="BA52" s="318">
        <f t="shared" si="70"/>
        <v>0</v>
      </c>
      <c r="BB52" s="319">
        <f t="shared" si="71"/>
        <v>0</v>
      </c>
      <c r="BC52" s="319">
        <f t="shared" si="72"/>
        <v>0</v>
      </c>
      <c r="BD52" s="317">
        <f t="shared" si="73"/>
        <v>0</v>
      </c>
      <c r="BE52" s="318">
        <f t="shared" si="74"/>
        <v>0</v>
      </c>
      <c r="BF52" s="318">
        <f t="shared" si="75"/>
        <v>0</v>
      </c>
      <c r="BG52" s="318">
        <f t="shared" si="76"/>
        <v>0</v>
      </c>
      <c r="BH52" s="317">
        <f t="shared" si="154"/>
        <v>0</v>
      </c>
      <c r="BI52" s="319">
        <f t="shared" si="154"/>
        <v>0</v>
      </c>
      <c r="BJ52" s="319">
        <f t="shared" si="154"/>
        <v>0</v>
      </c>
      <c r="BK52" s="319">
        <f t="shared" si="154"/>
        <v>0</v>
      </c>
      <c r="BL52" s="319">
        <f t="shared" si="154"/>
        <v>0</v>
      </c>
      <c r="BM52" s="319">
        <f t="shared" si="154"/>
        <v>0</v>
      </c>
      <c r="BN52" s="319">
        <f t="shared" si="154"/>
        <v>0</v>
      </c>
      <c r="BO52" s="319">
        <f t="shared" si="154"/>
        <v>0</v>
      </c>
      <c r="BP52" s="319">
        <f t="shared" si="154"/>
        <v>0</v>
      </c>
      <c r="BQ52" s="319">
        <f t="shared" si="154"/>
        <v>0</v>
      </c>
      <c r="BR52" s="319">
        <f t="shared" si="154"/>
        <v>0</v>
      </c>
      <c r="BS52" s="319">
        <f t="shared" si="154"/>
        <v>0</v>
      </c>
      <c r="BT52" s="319">
        <f t="shared" si="154"/>
        <v>0</v>
      </c>
      <c r="BU52" s="319">
        <f t="shared" si="154"/>
        <v>0</v>
      </c>
      <c r="BV52" s="319">
        <f t="shared" si="154"/>
        <v>0</v>
      </c>
      <c r="BW52" s="319">
        <f t="shared" ref="BW52:BW95" si="155">IF(dkontonr=BW$5,$N52,0)+IF(kkontonr=BW$5,$O52,0)</f>
        <v>0</v>
      </c>
      <c r="BX52" s="319">
        <f t="shared" ref="BX52:CA95" si="156">IF(dkontonr=BX$5,$N52,0)+IF(kkontonr=BX$5,$O52,0)</f>
        <v>0</v>
      </c>
      <c r="BY52" s="319">
        <f t="shared" si="156"/>
        <v>0</v>
      </c>
      <c r="BZ52" s="319">
        <f t="shared" si="156"/>
        <v>0</v>
      </c>
      <c r="CA52" s="319">
        <f t="shared" si="156"/>
        <v>0</v>
      </c>
      <c r="CB52" s="317">
        <f t="shared" si="79"/>
        <v>0</v>
      </c>
      <c r="CC52" s="319">
        <f t="shared" si="80"/>
        <v>0</v>
      </c>
      <c r="CD52" s="319">
        <f t="shared" si="81"/>
        <v>0</v>
      </c>
      <c r="CE52" s="319">
        <f t="shared" si="82"/>
        <v>0</v>
      </c>
      <c r="CF52" s="333">
        <f t="shared" si="85"/>
        <v>0</v>
      </c>
      <c r="CG52" s="309">
        <f t="shared" si="86"/>
        <v>0</v>
      </c>
      <c r="CH52" s="309">
        <f t="shared" si="87"/>
        <v>0</v>
      </c>
      <c r="CI52" s="309">
        <f t="shared" si="88"/>
        <v>0</v>
      </c>
      <c r="CJ52" s="309">
        <f t="shared" si="89"/>
        <v>0</v>
      </c>
      <c r="CK52" s="379">
        <f t="shared" si="90"/>
        <v>0</v>
      </c>
      <c r="CL52" s="403">
        <f t="shared" si="143"/>
        <v>0</v>
      </c>
      <c r="CM52" s="403">
        <f t="shared" si="143"/>
        <v>0</v>
      </c>
      <c r="CN52" s="403">
        <f t="shared" si="143"/>
        <v>0</v>
      </c>
      <c r="CO52" s="403">
        <f t="shared" si="143"/>
        <v>0</v>
      </c>
      <c r="CP52" s="403">
        <f t="shared" si="143"/>
        <v>0</v>
      </c>
      <c r="CQ52" s="403">
        <f t="shared" si="143"/>
        <v>0</v>
      </c>
      <c r="CR52" s="403">
        <f t="shared" si="143"/>
        <v>0</v>
      </c>
      <c r="CS52" s="403">
        <f t="shared" si="143"/>
        <v>0</v>
      </c>
      <c r="CT52" s="403">
        <f t="shared" si="143"/>
        <v>0</v>
      </c>
      <c r="CU52" s="403">
        <f t="shared" si="143"/>
        <v>0</v>
      </c>
      <c r="CV52" s="403">
        <f t="shared" si="143"/>
        <v>0</v>
      </c>
      <c r="CW52" s="403">
        <f t="shared" si="143"/>
        <v>0</v>
      </c>
      <c r="CX52" s="403">
        <f t="shared" si="144"/>
        <v>0</v>
      </c>
      <c r="CY52" s="403">
        <f t="shared" si="144"/>
        <v>0</v>
      </c>
      <c r="CZ52" s="403">
        <f t="shared" si="144"/>
        <v>0</v>
      </c>
      <c r="DA52" s="403">
        <f t="shared" si="144"/>
        <v>0</v>
      </c>
      <c r="DB52" s="403">
        <f t="shared" si="144"/>
        <v>0</v>
      </c>
      <c r="DC52" s="403">
        <f t="shared" si="144"/>
        <v>0</v>
      </c>
      <c r="DD52" s="403">
        <f t="shared" si="144"/>
        <v>0</v>
      </c>
      <c r="DE52" s="403">
        <f t="shared" si="144"/>
        <v>0</v>
      </c>
      <c r="DF52" s="403">
        <f t="shared" si="144"/>
        <v>0</v>
      </c>
      <c r="DG52" s="403">
        <f t="shared" si="144"/>
        <v>0</v>
      </c>
      <c r="DH52" s="403">
        <f t="shared" si="144"/>
        <v>0</v>
      </c>
      <c r="DI52" s="403">
        <f t="shared" si="144"/>
        <v>0</v>
      </c>
      <c r="DJ52" s="403">
        <f t="shared" si="144"/>
        <v>0</v>
      </c>
      <c r="DK52" s="403">
        <f t="shared" si="144"/>
        <v>0</v>
      </c>
      <c r="DL52" s="403">
        <f t="shared" si="144"/>
        <v>0</v>
      </c>
      <c r="DM52" s="403">
        <f t="shared" si="145"/>
        <v>0</v>
      </c>
      <c r="DN52" s="403">
        <f t="shared" si="145"/>
        <v>0</v>
      </c>
      <c r="DO52" s="403">
        <f t="shared" si="145"/>
        <v>0</v>
      </c>
      <c r="DP52" s="403">
        <f t="shared" si="145"/>
        <v>0</v>
      </c>
      <c r="DQ52" s="403">
        <f t="shared" si="145"/>
        <v>0</v>
      </c>
      <c r="DR52" s="403">
        <f t="shared" si="145"/>
        <v>0</v>
      </c>
      <c r="DS52" s="403">
        <f t="shared" si="145"/>
        <v>0</v>
      </c>
      <c r="DT52" s="403">
        <f t="shared" si="145"/>
        <v>0</v>
      </c>
      <c r="DU52" s="403">
        <f t="shared" si="145"/>
        <v>0</v>
      </c>
      <c r="DV52" s="403">
        <f t="shared" si="83"/>
        <v>0</v>
      </c>
      <c r="DW52" s="403">
        <f t="shared" si="84"/>
        <v>0</v>
      </c>
      <c r="DX52" s="403">
        <f t="shared" si="146"/>
        <v>0</v>
      </c>
      <c r="DY52" s="403">
        <f t="shared" si="146"/>
        <v>0</v>
      </c>
      <c r="DZ52" s="403">
        <f t="shared" si="146"/>
        <v>0</v>
      </c>
      <c r="EA52" s="403">
        <f t="shared" si="146"/>
        <v>0</v>
      </c>
      <c r="EB52" s="403">
        <f t="shared" si="146"/>
        <v>0</v>
      </c>
      <c r="EC52" s="403">
        <f t="shared" si="146"/>
        <v>0</v>
      </c>
      <c r="ED52" s="403">
        <f t="shared" si="146"/>
        <v>0</v>
      </c>
      <c r="EE52" s="403">
        <f t="shared" si="146"/>
        <v>0</v>
      </c>
      <c r="EF52" s="403">
        <f t="shared" si="146"/>
        <v>0</v>
      </c>
      <c r="EG52" s="403">
        <f t="shared" si="147"/>
        <v>0</v>
      </c>
      <c r="EH52" s="403">
        <f t="shared" si="147"/>
        <v>0</v>
      </c>
      <c r="EI52" s="403">
        <f t="shared" si="147"/>
        <v>0</v>
      </c>
      <c r="EJ52" s="403">
        <f t="shared" si="147"/>
        <v>0</v>
      </c>
      <c r="EK52" s="403">
        <f t="shared" si="147"/>
        <v>0</v>
      </c>
      <c r="EL52" s="403">
        <f t="shared" si="147"/>
        <v>0</v>
      </c>
      <c r="EM52" s="403">
        <f t="shared" si="147"/>
        <v>0</v>
      </c>
      <c r="EN52" s="403">
        <f t="shared" si="147"/>
        <v>0</v>
      </c>
      <c r="EO52" s="403">
        <f t="shared" si="147"/>
        <v>0</v>
      </c>
      <c r="EP52" s="403">
        <f t="shared" si="148"/>
        <v>0</v>
      </c>
      <c r="EQ52" s="403">
        <f t="shared" si="148"/>
        <v>0</v>
      </c>
      <c r="ER52" s="403">
        <f t="shared" si="148"/>
        <v>0</v>
      </c>
      <c r="ES52" s="403">
        <f t="shared" si="148"/>
        <v>0</v>
      </c>
      <c r="ET52" s="403">
        <f t="shared" si="148"/>
        <v>0</v>
      </c>
      <c r="EU52" s="403">
        <f t="shared" si="148"/>
        <v>0</v>
      </c>
      <c r="EV52" s="403">
        <f t="shared" si="148"/>
        <v>0</v>
      </c>
      <c r="EW52" s="403">
        <f t="shared" si="148"/>
        <v>0</v>
      </c>
      <c r="EX52" s="403">
        <f t="shared" si="148"/>
        <v>0</v>
      </c>
      <c r="EY52" s="403">
        <f t="shared" si="148"/>
        <v>0</v>
      </c>
      <c r="EZ52" s="403">
        <f t="shared" si="148"/>
        <v>0</v>
      </c>
      <c r="FA52" s="403">
        <f t="shared" si="149"/>
        <v>0</v>
      </c>
      <c r="FB52" s="403">
        <f t="shared" si="149"/>
        <v>0</v>
      </c>
      <c r="FC52" s="403">
        <f t="shared" si="149"/>
        <v>0</v>
      </c>
      <c r="FD52" s="403">
        <f t="shared" si="149"/>
        <v>0</v>
      </c>
      <c r="FE52" s="403">
        <f t="shared" si="149"/>
        <v>0</v>
      </c>
      <c r="FF52" s="403">
        <f t="shared" si="149"/>
        <v>0</v>
      </c>
      <c r="FG52" s="403">
        <f t="shared" si="149"/>
        <v>0</v>
      </c>
      <c r="FH52" s="403">
        <f t="shared" si="149"/>
        <v>0</v>
      </c>
      <c r="FI52" s="403">
        <f t="shared" si="149"/>
        <v>0</v>
      </c>
      <c r="FJ52" s="403">
        <f t="shared" si="149"/>
        <v>0</v>
      </c>
      <c r="FK52" s="403">
        <f t="shared" si="150"/>
        <v>0</v>
      </c>
      <c r="FL52" s="403">
        <f t="shared" si="150"/>
        <v>0</v>
      </c>
      <c r="FM52" s="403">
        <f t="shared" si="150"/>
        <v>0</v>
      </c>
      <c r="FN52" s="403">
        <f t="shared" si="150"/>
        <v>0</v>
      </c>
      <c r="FO52" s="403">
        <f t="shared" si="150"/>
        <v>0</v>
      </c>
      <c r="FP52" s="403">
        <f t="shared" si="150"/>
        <v>0</v>
      </c>
      <c r="FQ52" s="403">
        <f t="shared" si="150"/>
        <v>0</v>
      </c>
      <c r="FR52" s="403">
        <f t="shared" si="150"/>
        <v>0</v>
      </c>
      <c r="FS52" s="403">
        <f t="shared" si="150"/>
        <v>0</v>
      </c>
      <c r="FT52" s="403">
        <f t="shared" si="150"/>
        <v>0</v>
      </c>
      <c r="FU52" s="403">
        <f t="shared" si="151"/>
        <v>0</v>
      </c>
      <c r="FV52" s="403">
        <f t="shared" si="151"/>
        <v>0</v>
      </c>
      <c r="FW52" s="403">
        <f t="shared" si="151"/>
        <v>0</v>
      </c>
      <c r="FX52" s="403">
        <f t="shared" si="151"/>
        <v>0</v>
      </c>
      <c r="FY52" s="403">
        <f t="shared" si="151"/>
        <v>0</v>
      </c>
      <c r="FZ52" s="403">
        <f t="shared" si="151"/>
        <v>0</v>
      </c>
      <c r="GA52" s="403">
        <f t="shared" si="151"/>
        <v>0</v>
      </c>
      <c r="GB52" s="403">
        <f t="shared" si="151"/>
        <v>0</v>
      </c>
      <c r="GC52" s="403">
        <f t="shared" si="151"/>
        <v>0</v>
      </c>
      <c r="GD52" s="403">
        <f t="shared" si="151"/>
        <v>0</v>
      </c>
      <c r="GE52" s="403">
        <f t="shared" si="151"/>
        <v>0</v>
      </c>
      <c r="GF52" s="403">
        <f t="shared" si="151"/>
        <v>0</v>
      </c>
      <c r="GG52" s="403">
        <f t="shared" si="151"/>
        <v>0</v>
      </c>
      <c r="GH52" s="403">
        <f t="shared" si="151"/>
        <v>0</v>
      </c>
      <c r="GI52" s="403">
        <f t="shared" si="152"/>
        <v>0</v>
      </c>
      <c r="GJ52" s="403">
        <f t="shared" si="152"/>
        <v>0</v>
      </c>
      <c r="GK52" s="403">
        <f t="shared" si="152"/>
        <v>0</v>
      </c>
      <c r="GL52" s="403">
        <f t="shared" si="152"/>
        <v>0</v>
      </c>
      <c r="GM52" s="403">
        <f t="shared" si="152"/>
        <v>0</v>
      </c>
      <c r="GN52" s="403">
        <f t="shared" si="152"/>
        <v>0</v>
      </c>
      <c r="GO52" s="403">
        <f t="shared" si="152"/>
        <v>0</v>
      </c>
      <c r="GP52" s="403">
        <f t="shared" si="152"/>
        <v>0</v>
      </c>
      <c r="GQ52" s="403">
        <f t="shared" si="152"/>
        <v>0</v>
      </c>
      <c r="GR52" s="403">
        <f t="shared" si="153"/>
        <v>0</v>
      </c>
      <c r="GS52" s="403">
        <f t="shared" si="153"/>
        <v>0</v>
      </c>
      <c r="GT52" s="403">
        <f t="shared" si="153"/>
        <v>0</v>
      </c>
      <c r="GU52" s="403">
        <f t="shared" si="153"/>
        <v>0</v>
      </c>
      <c r="GV52" s="403">
        <f t="shared" si="153"/>
        <v>0</v>
      </c>
      <c r="GW52" s="403">
        <f t="shared" si="153"/>
        <v>0</v>
      </c>
      <c r="GX52" s="403">
        <f t="shared" si="153"/>
        <v>0</v>
      </c>
      <c r="GY52" s="403">
        <f t="shared" si="153"/>
        <v>0</v>
      </c>
      <c r="GZ52" s="403">
        <f t="shared" si="153"/>
        <v>0</v>
      </c>
      <c r="HA52" s="403">
        <f t="shared" si="153"/>
        <v>0</v>
      </c>
      <c r="HB52" s="403">
        <f t="shared" si="153"/>
        <v>0</v>
      </c>
      <c r="HC52" s="311"/>
      <c r="HD52" s="311"/>
      <c r="HE52" s="311"/>
      <c r="HF52" s="311"/>
      <c r="HG52" s="221" t="str">
        <f t="shared" si="40"/>
        <v/>
      </c>
      <c r="HH52" s="221" t="str">
        <f t="shared" si="41"/>
        <v/>
      </c>
      <c r="HI52" s="311"/>
      <c r="HJ52" s="311"/>
      <c r="HK52" s="311"/>
      <c r="HL52" s="311"/>
      <c r="HM52" s="311"/>
      <c r="HN52" s="311"/>
      <c r="HO52" s="311"/>
      <c r="HP52" s="311"/>
      <c r="HQ52" s="311"/>
      <c r="HR52" s="311"/>
      <c r="HS52" s="311"/>
      <c r="HT52" s="311"/>
      <c r="HU52" s="311"/>
      <c r="HV52" s="311"/>
      <c r="HW52" s="311"/>
      <c r="HX52" s="311"/>
      <c r="HY52" s="311"/>
      <c r="HZ52" s="311"/>
      <c r="IA52" s="311"/>
      <c r="IB52" s="311"/>
      <c r="IC52" s="311"/>
      <c r="ID52" s="311"/>
      <c r="IE52" s="311"/>
      <c r="IF52" s="311"/>
      <c r="IG52" s="311"/>
      <c r="IH52" s="311"/>
      <c r="II52" s="311"/>
      <c r="IJ52" s="311"/>
    </row>
    <row r="53" spans="1:244" s="12" customFormat="1" ht="12" customHeight="1">
      <c r="A53" s="216"/>
      <c r="B53" s="217"/>
      <c r="C53" s="223"/>
      <c r="D53" s="219"/>
      <c r="E53" s="220" t="str">
        <f t="shared" si="117"/>
        <v/>
      </c>
      <c r="F53" s="221" t="str">
        <f t="shared" si="7"/>
        <v/>
      </c>
      <c r="G53" s="219"/>
      <c r="H53" s="220" t="str">
        <f t="shared" si="118"/>
        <v/>
      </c>
      <c r="I53" s="221" t="str">
        <f t="shared" si="9"/>
        <v/>
      </c>
      <c r="J53" s="222"/>
      <c r="K53" s="252">
        <f t="shared" si="119"/>
        <v>0</v>
      </c>
      <c r="L53" s="238">
        <f t="shared" si="142"/>
        <v>0</v>
      </c>
      <c r="M53" s="238">
        <f t="shared" si="134"/>
        <v>0</v>
      </c>
      <c r="N53" s="316">
        <f t="shared" si="135"/>
        <v>0</v>
      </c>
      <c r="O53" s="316">
        <f t="shared" si="136"/>
        <v>0</v>
      </c>
      <c r="P53" s="316">
        <f t="shared" si="137"/>
        <v>0</v>
      </c>
      <c r="Q53" s="316">
        <f t="shared" si="138"/>
        <v>0</v>
      </c>
      <c r="R53" s="371">
        <f t="shared" si="120"/>
        <v>0</v>
      </c>
      <c r="S53" s="316">
        <f t="shared" si="139"/>
        <v>0</v>
      </c>
      <c r="T53" s="316">
        <f t="shared" si="121"/>
        <v>0</v>
      </c>
      <c r="U53" s="316">
        <f t="shared" si="140"/>
        <v>0</v>
      </c>
      <c r="V53" s="317">
        <f t="shared" si="42"/>
        <v>0</v>
      </c>
      <c r="W53" s="318">
        <f t="shared" si="43"/>
        <v>0</v>
      </c>
      <c r="X53" s="318">
        <f t="shared" si="44"/>
        <v>0</v>
      </c>
      <c r="Y53" s="318">
        <f t="shared" si="45"/>
        <v>0</v>
      </c>
      <c r="Z53" s="318">
        <f t="shared" si="46"/>
        <v>0</v>
      </c>
      <c r="AA53" s="318">
        <f>IF(dkontonr&gt;1499,IF(dkontonr&lt;1560,$N53,0))+IF(kkontonr&gt;1499,IF(kkontonr&lt;1560,$O53,0))+IF(dkontonr&gt;(Kontoplan!AF$3-1),IF(dkontonr&lt;(Kontoplan!AF$3+1000),$N53,0))+IF(kkontonr&gt;(Kontoplan!AF$3-1),IF(kkontonr&lt;(Kontoplan!AF$3+1000),$O53,0),0)</f>
        <v>0</v>
      </c>
      <c r="AB53" s="318">
        <f t="shared" si="47"/>
        <v>0</v>
      </c>
      <c r="AC53" s="318">
        <f t="shared" si="48"/>
        <v>0</v>
      </c>
      <c r="AD53" s="318">
        <f t="shared" si="49"/>
        <v>0</v>
      </c>
      <c r="AE53" s="318">
        <f t="shared" si="50"/>
        <v>0</v>
      </c>
      <c r="AF53" s="318">
        <f t="shared" si="51"/>
        <v>0</v>
      </c>
      <c r="AG53" s="318">
        <f>IF(dkontonr&gt;2399,IF(dkontonr&lt;2500,$N53,0))+IF(kkontonr&gt;2399,IF(kkontonr&lt;2500,$O53,0))+IF(dkontonr&gt;(Kontoplan!$AF$4-1),IF(dkontonr&lt;(Kontoplan!$AF$4+1000),$N53,0))+IF(kkontonr&gt;(Kontoplan!$AF$4-1),IF(kkontonr&lt;(Kontoplan!$AF$4+1000),$O53,0))</f>
        <v>0</v>
      </c>
      <c r="AH53" s="318">
        <f t="shared" si="52"/>
        <v>0</v>
      </c>
      <c r="AI53" s="318">
        <f t="shared" si="53"/>
        <v>0</v>
      </c>
      <c r="AJ53" s="318">
        <f t="shared" si="141"/>
        <v>0</v>
      </c>
      <c r="AK53" s="318">
        <f t="shared" si="54"/>
        <v>0</v>
      </c>
      <c r="AL53" s="318">
        <f t="shared" si="55"/>
        <v>0</v>
      </c>
      <c r="AM53" s="317">
        <f t="shared" si="56"/>
        <v>0</v>
      </c>
      <c r="AN53" s="318">
        <f t="shared" si="57"/>
        <v>0</v>
      </c>
      <c r="AO53" s="319">
        <f t="shared" si="58"/>
        <v>0</v>
      </c>
      <c r="AP53" s="318">
        <f t="shared" si="59"/>
        <v>0</v>
      </c>
      <c r="AQ53" s="318">
        <f t="shared" si="60"/>
        <v>0</v>
      </c>
      <c r="AR53" s="318">
        <f t="shared" si="61"/>
        <v>0</v>
      </c>
      <c r="AS53" s="318">
        <f t="shared" si="62"/>
        <v>0</v>
      </c>
      <c r="AT53" s="318">
        <f t="shared" si="63"/>
        <v>0</v>
      </c>
      <c r="AU53" s="318">
        <f t="shared" si="64"/>
        <v>0</v>
      </c>
      <c r="AV53" s="318">
        <f t="shared" si="65"/>
        <v>0</v>
      </c>
      <c r="AW53" s="318">
        <f t="shared" si="66"/>
        <v>0</v>
      </c>
      <c r="AX53" s="318">
        <f t="shared" si="67"/>
        <v>0</v>
      </c>
      <c r="AY53" s="318">
        <f t="shared" si="68"/>
        <v>0</v>
      </c>
      <c r="AZ53" s="318">
        <f t="shared" si="69"/>
        <v>0</v>
      </c>
      <c r="BA53" s="318">
        <f t="shared" si="70"/>
        <v>0</v>
      </c>
      <c r="BB53" s="319">
        <f t="shared" si="71"/>
        <v>0</v>
      </c>
      <c r="BC53" s="319">
        <f t="shared" si="72"/>
        <v>0</v>
      </c>
      <c r="BD53" s="317">
        <f t="shared" si="73"/>
        <v>0</v>
      </c>
      <c r="BE53" s="318">
        <f t="shared" si="74"/>
        <v>0</v>
      </c>
      <c r="BF53" s="318">
        <f t="shared" si="75"/>
        <v>0</v>
      </c>
      <c r="BG53" s="318">
        <f t="shared" si="76"/>
        <v>0</v>
      </c>
      <c r="BH53" s="317">
        <f t="shared" si="154"/>
        <v>0</v>
      </c>
      <c r="BI53" s="319">
        <f t="shared" si="154"/>
        <v>0</v>
      </c>
      <c r="BJ53" s="319">
        <f t="shared" si="154"/>
        <v>0</v>
      </c>
      <c r="BK53" s="319">
        <f t="shared" si="154"/>
        <v>0</v>
      </c>
      <c r="BL53" s="319">
        <f t="shared" si="154"/>
        <v>0</v>
      </c>
      <c r="BM53" s="319">
        <f t="shared" si="154"/>
        <v>0</v>
      </c>
      <c r="BN53" s="319">
        <f t="shared" si="154"/>
        <v>0</v>
      </c>
      <c r="BO53" s="319">
        <f t="shared" si="154"/>
        <v>0</v>
      </c>
      <c r="BP53" s="319">
        <f t="shared" si="154"/>
        <v>0</v>
      </c>
      <c r="BQ53" s="319">
        <f t="shared" si="154"/>
        <v>0</v>
      </c>
      <c r="BR53" s="319">
        <f t="shared" si="154"/>
        <v>0</v>
      </c>
      <c r="BS53" s="319">
        <f t="shared" si="154"/>
        <v>0</v>
      </c>
      <c r="BT53" s="319">
        <f t="shared" si="154"/>
        <v>0</v>
      </c>
      <c r="BU53" s="319">
        <f t="shared" si="154"/>
        <v>0</v>
      </c>
      <c r="BV53" s="319">
        <f t="shared" si="154"/>
        <v>0</v>
      </c>
      <c r="BW53" s="319">
        <f t="shared" si="155"/>
        <v>0</v>
      </c>
      <c r="BX53" s="319">
        <f t="shared" si="156"/>
        <v>0</v>
      </c>
      <c r="BY53" s="319">
        <f t="shared" si="156"/>
        <v>0</v>
      </c>
      <c r="BZ53" s="319">
        <f t="shared" si="156"/>
        <v>0</v>
      </c>
      <c r="CA53" s="319">
        <f t="shared" si="156"/>
        <v>0</v>
      </c>
      <c r="CB53" s="317">
        <f t="shared" si="79"/>
        <v>0</v>
      </c>
      <c r="CC53" s="319">
        <f t="shared" si="80"/>
        <v>0</v>
      </c>
      <c r="CD53" s="319">
        <f t="shared" si="81"/>
        <v>0</v>
      </c>
      <c r="CE53" s="319">
        <f t="shared" si="82"/>
        <v>0</v>
      </c>
      <c r="CF53" s="333">
        <f t="shared" si="85"/>
        <v>0</v>
      </c>
      <c r="CG53" s="309">
        <f t="shared" si="86"/>
        <v>0</v>
      </c>
      <c r="CH53" s="309">
        <f t="shared" si="87"/>
        <v>0</v>
      </c>
      <c r="CI53" s="309">
        <f t="shared" si="88"/>
        <v>0</v>
      </c>
      <c r="CJ53" s="309">
        <f t="shared" si="89"/>
        <v>0</v>
      </c>
      <c r="CK53" s="379">
        <f t="shared" si="90"/>
        <v>0</v>
      </c>
      <c r="CL53" s="403">
        <f t="shared" si="143"/>
        <v>0</v>
      </c>
      <c r="CM53" s="403">
        <f t="shared" si="143"/>
        <v>0</v>
      </c>
      <c r="CN53" s="403">
        <f t="shared" si="143"/>
        <v>0</v>
      </c>
      <c r="CO53" s="403">
        <f t="shared" si="143"/>
        <v>0</v>
      </c>
      <c r="CP53" s="403">
        <f t="shared" si="143"/>
        <v>0</v>
      </c>
      <c r="CQ53" s="403">
        <f t="shared" si="143"/>
        <v>0</v>
      </c>
      <c r="CR53" s="403">
        <f t="shared" si="143"/>
        <v>0</v>
      </c>
      <c r="CS53" s="403">
        <f t="shared" si="143"/>
        <v>0</v>
      </c>
      <c r="CT53" s="403">
        <f t="shared" si="143"/>
        <v>0</v>
      </c>
      <c r="CU53" s="403">
        <f t="shared" si="143"/>
        <v>0</v>
      </c>
      <c r="CV53" s="403">
        <f t="shared" si="143"/>
        <v>0</v>
      </c>
      <c r="CW53" s="403">
        <f t="shared" si="143"/>
        <v>0</v>
      </c>
      <c r="CX53" s="403">
        <f t="shared" si="144"/>
        <v>0</v>
      </c>
      <c r="CY53" s="403">
        <f t="shared" si="144"/>
        <v>0</v>
      </c>
      <c r="CZ53" s="403">
        <f t="shared" si="144"/>
        <v>0</v>
      </c>
      <c r="DA53" s="403">
        <f t="shared" si="144"/>
        <v>0</v>
      </c>
      <c r="DB53" s="403">
        <f t="shared" si="144"/>
        <v>0</v>
      </c>
      <c r="DC53" s="403">
        <f t="shared" si="144"/>
        <v>0</v>
      </c>
      <c r="DD53" s="403">
        <f t="shared" si="144"/>
        <v>0</v>
      </c>
      <c r="DE53" s="403">
        <f t="shared" si="144"/>
        <v>0</v>
      </c>
      <c r="DF53" s="403">
        <f t="shared" si="144"/>
        <v>0</v>
      </c>
      <c r="DG53" s="403">
        <f t="shared" si="144"/>
        <v>0</v>
      </c>
      <c r="DH53" s="403">
        <f t="shared" si="144"/>
        <v>0</v>
      </c>
      <c r="DI53" s="403">
        <f t="shared" si="144"/>
        <v>0</v>
      </c>
      <c r="DJ53" s="403">
        <f t="shared" si="144"/>
        <v>0</v>
      </c>
      <c r="DK53" s="403">
        <f t="shared" si="144"/>
        <v>0</v>
      </c>
      <c r="DL53" s="403">
        <f t="shared" si="144"/>
        <v>0</v>
      </c>
      <c r="DM53" s="403">
        <f t="shared" si="145"/>
        <v>0</v>
      </c>
      <c r="DN53" s="403">
        <f t="shared" si="145"/>
        <v>0</v>
      </c>
      <c r="DO53" s="403">
        <f t="shared" si="145"/>
        <v>0</v>
      </c>
      <c r="DP53" s="403">
        <f t="shared" si="145"/>
        <v>0</v>
      </c>
      <c r="DQ53" s="403">
        <f t="shared" si="145"/>
        <v>0</v>
      </c>
      <c r="DR53" s="403">
        <f t="shared" si="145"/>
        <v>0</v>
      </c>
      <c r="DS53" s="403">
        <f t="shared" si="145"/>
        <v>0</v>
      </c>
      <c r="DT53" s="403">
        <f t="shared" si="145"/>
        <v>0</v>
      </c>
      <c r="DU53" s="403">
        <f t="shared" si="145"/>
        <v>0</v>
      </c>
      <c r="DV53" s="403">
        <f t="shared" si="83"/>
        <v>0</v>
      </c>
      <c r="DW53" s="403">
        <f t="shared" si="84"/>
        <v>0</v>
      </c>
      <c r="DX53" s="403">
        <f t="shared" si="146"/>
        <v>0</v>
      </c>
      <c r="DY53" s="403">
        <f t="shared" si="146"/>
        <v>0</v>
      </c>
      <c r="DZ53" s="403">
        <f t="shared" si="146"/>
        <v>0</v>
      </c>
      <c r="EA53" s="403">
        <f t="shared" si="146"/>
        <v>0</v>
      </c>
      <c r="EB53" s="403">
        <f t="shared" si="146"/>
        <v>0</v>
      </c>
      <c r="EC53" s="403">
        <f t="shared" si="146"/>
        <v>0</v>
      </c>
      <c r="ED53" s="403">
        <f t="shared" si="146"/>
        <v>0</v>
      </c>
      <c r="EE53" s="403">
        <f t="shared" si="146"/>
        <v>0</v>
      </c>
      <c r="EF53" s="403">
        <f t="shared" si="146"/>
        <v>0</v>
      </c>
      <c r="EG53" s="403">
        <f t="shared" si="147"/>
        <v>0</v>
      </c>
      <c r="EH53" s="403">
        <f t="shared" si="147"/>
        <v>0</v>
      </c>
      <c r="EI53" s="403">
        <f t="shared" si="147"/>
        <v>0</v>
      </c>
      <c r="EJ53" s="403">
        <f t="shared" si="147"/>
        <v>0</v>
      </c>
      <c r="EK53" s="403">
        <f t="shared" si="147"/>
        <v>0</v>
      </c>
      <c r="EL53" s="403">
        <f t="shared" si="147"/>
        <v>0</v>
      </c>
      <c r="EM53" s="403">
        <f t="shared" si="147"/>
        <v>0</v>
      </c>
      <c r="EN53" s="403">
        <f t="shared" si="147"/>
        <v>0</v>
      </c>
      <c r="EO53" s="403">
        <f t="shared" si="147"/>
        <v>0</v>
      </c>
      <c r="EP53" s="403">
        <f t="shared" si="148"/>
        <v>0</v>
      </c>
      <c r="EQ53" s="403">
        <f t="shared" si="148"/>
        <v>0</v>
      </c>
      <c r="ER53" s="403">
        <f t="shared" si="148"/>
        <v>0</v>
      </c>
      <c r="ES53" s="403">
        <f t="shared" si="148"/>
        <v>0</v>
      </c>
      <c r="ET53" s="403">
        <f t="shared" si="148"/>
        <v>0</v>
      </c>
      <c r="EU53" s="403">
        <f t="shared" si="148"/>
        <v>0</v>
      </c>
      <c r="EV53" s="403">
        <f t="shared" si="148"/>
        <v>0</v>
      </c>
      <c r="EW53" s="403">
        <f t="shared" si="148"/>
        <v>0</v>
      </c>
      <c r="EX53" s="403">
        <f t="shared" si="148"/>
        <v>0</v>
      </c>
      <c r="EY53" s="403">
        <f t="shared" si="148"/>
        <v>0</v>
      </c>
      <c r="EZ53" s="403">
        <f t="shared" si="148"/>
        <v>0</v>
      </c>
      <c r="FA53" s="403">
        <f t="shared" si="149"/>
        <v>0</v>
      </c>
      <c r="FB53" s="403">
        <f t="shared" si="149"/>
        <v>0</v>
      </c>
      <c r="FC53" s="403">
        <f t="shared" si="149"/>
        <v>0</v>
      </c>
      <c r="FD53" s="403">
        <f t="shared" si="149"/>
        <v>0</v>
      </c>
      <c r="FE53" s="403">
        <f t="shared" si="149"/>
        <v>0</v>
      </c>
      <c r="FF53" s="403">
        <f t="shared" si="149"/>
        <v>0</v>
      </c>
      <c r="FG53" s="403">
        <f t="shared" si="149"/>
        <v>0</v>
      </c>
      <c r="FH53" s="403">
        <f t="shared" si="149"/>
        <v>0</v>
      </c>
      <c r="FI53" s="403">
        <f t="shared" si="149"/>
        <v>0</v>
      </c>
      <c r="FJ53" s="403">
        <f t="shared" si="149"/>
        <v>0</v>
      </c>
      <c r="FK53" s="403">
        <f t="shared" si="150"/>
        <v>0</v>
      </c>
      <c r="FL53" s="403">
        <f t="shared" si="150"/>
        <v>0</v>
      </c>
      <c r="FM53" s="403">
        <f t="shared" si="150"/>
        <v>0</v>
      </c>
      <c r="FN53" s="403">
        <f t="shared" si="150"/>
        <v>0</v>
      </c>
      <c r="FO53" s="403">
        <f t="shared" si="150"/>
        <v>0</v>
      </c>
      <c r="FP53" s="403">
        <f t="shared" si="150"/>
        <v>0</v>
      </c>
      <c r="FQ53" s="403">
        <f t="shared" si="150"/>
        <v>0</v>
      </c>
      <c r="FR53" s="403">
        <f t="shared" si="150"/>
        <v>0</v>
      </c>
      <c r="FS53" s="403">
        <f t="shared" si="150"/>
        <v>0</v>
      </c>
      <c r="FT53" s="403">
        <f t="shared" si="150"/>
        <v>0</v>
      </c>
      <c r="FU53" s="403">
        <f t="shared" si="151"/>
        <v>0</v>
      </c>
      <c r="FV53" s="403">
        <f t="shared" si="151"/>
        <v>0</v>
      </c>
      <c r="FW53" s="403">
        <f t="shared" si="151"/>
        <v>0</v>
      </c>
      <c r="FX53" s="403">
        <f t="shared" si="151"/>
        <v>0</v>
      </c>
      <c r="FY53" s="403">
        <f t="shared" si="151"/>
        <v>0</v>
      </c>
      <c r="FZ53" s="403">
        <f t="shared" si="151"/>
        <v>0</v>
      </c>
      <c r="GA53" s="403">
        <f t="shared" si="151"/>
        <v>0</v>
      </c>
      <c r="GB53" s="403">
        <f t="shared" si="151"/>
        <v>0</v>
      </c>
      <c r="GC53" s="403">
        <f t="shared" si="151"/>
        <v>0</v>
      </c>
      <c r="GD53" s="403">
        <f t="shared" si="151"/>
        <v>0</v>
      </c>
      <c r="GE53" s="403">
        <f t="shared" si="151"/>
        <v>0</v>
      </c>
      <c r="GF53" s="403">
        <f t="shared" si="151"/>
        <v>0</v>
      </c>
      <c r="GG53" s="403">
        <f t="shared" si="151"/>
        <v>0</v>
      </c>
      <c r="GH53" s="403">
        <f t="shared" si="151"/>
        <v>0</v>
      </c>
      <c r="GI53" s="403">
        <f t="shared" si="152"/>
        <v>0</v>
      </c>
      <c r="GJ53" s="403">
        <f t="shared" si="152"/>
        <v>0</v>
      </c>
      <c r="GK53" s="403">
        <f t="shared" si="152"/>
        <v>0</v>
      </c>
      <c r="GL53" s="403">
        <f t="shared" si="152"/>
        <v>0</v>
      </c>
      <c r="GM53" s="403">
        <f t="shared" si="152"/>
        <v>0</v>
      </c>
      <c r="GN53" s="403">
        <f t="shared" si="152"/>
        <v>0</v>
      </c>
      <c r="GO53" s="403">
        <f t="shared" si="152"/>
        <v>0</v>
      </c>
      <c r="GP53" s="403">
        <f t="shared" si="152"/>
        <v>0</v>
      </c>
      <c r="GQ53" s="403">
        <f t="shared" si="152"/>
        <v>0</v>
      </c>
      <c r="GR53" s="403">
        <f t="shared" si="153"/>
        <v>0</v>
      </c>
      <c r="GS53" s="403">
        <f t="shared" si="153"/>
        <v>0</v>
      </c>
      <c r="GT53" s="403">
        <f t="shared" si="153"/>
        <v>0</v>
      </c>
      <c r="GU53" s="403">
        <f t="shared" si="153"/>
        <v>0</v>
      </c>
      <c r="GV53" s="403">
        <f t="shared" si="153"/>
        <v>0</v>
      </c>
      <c r="GW53" s="403">
        <f t="shared" si="153"/>
        <v>0</v>
      </c>
      <c r="GX53" s="403">
        <f t="shared" si="153"/>
        <v>0</v>
      </c>
      <c r="GY53" s="403">
        <f t="shared" si="153"/>
        <v>0</v>
      </c>
      <c r="GZ53" s="403">
        <f t="shared" si="153"/>
        <v>0</v>
      </c>
      <c r="HA53" s="403">
        <f t="shared" si="153"/>
        <v>0</v>
      </c>
      <c r="HB53" s="403">
        <f t="shared" si="153"/>
        <v>0</v>
      </c>
      <c r="HC53" s="311"/>
      <c r="HD53" s="311"/>
      <c r="HE53" s="311"/>
      <c r="HF53" s="311"/>
      <c r="HG53" s="221" t="str">
        <f t="shared" si="40"/>
        <v/>
      </c>
      <c r="HH53" s="221" t="str">
        <f t="shared" si="41"/>
        <v/>
      </c>
      <c r="HI53" s="311"/>
      <c r="HJ53" s="311"/>
      <c r="HK53" s="311"/>
      <c r="HL53" s="311"/>
      <c r="HM53" s="311"/>
      <c r="HN53" s="311"/>
      <c r="HO53" s="311"/>
      <c r="HP53" s="311"/>
      <c r="HQ53" s="311"/>
      <c r="HR53" s="311"/>
      <c r="HS53" s="311"/>
      <c r="HT53" s="311"/>
      <c r="HU53" s="311"/>
      <c r="HV53" s="311"/>
      <c r="HW53" s="311"/>
      <c r="HX53" s="311"/>
      <c r="HY53" s="311"/>
      <c r="HZ53" s="311"/>
      <c r="IA53" s="311"/>
      <c r="IB53" s="311"/>
      <c r="IC53" s="311"/>
      <c r="ID53" s="311"/>
      <c r="IE53" s="311"/>
      <c r="IF53" s="311"/>
      <c r="IG53" s="311"/>
      <c r="IH53" s="311"/>
      <c r="II53" s="311"/>
      <c r="IJ53" s="311"/>
    </row>
    <row r="54" spans="1:244" s="12" customFormat="1" ht="12" customHeight="1">
      <c r="A54" s="216"/>
      <c r="B54" s="217"/>
      <c r="C54" s="223"/>
      <c r="D54" s="219"/>
      <c r="E54" s="220" t="str">
        <f t="shared" si="117"/>
        <v/>
      </c>
      <c r="F54" s="221" t="str">
        <f t="shared" si="7"/>
        <v/>
      </c>
      <c r="G54" s="219"/>
      <c r="H54" s="220" t="str">
        <f t="shared" si="118"/>
        <v/>
      </c>
      <c r="I54" s="221" t="str">
        <f t="shared" si="9"/>
        <v/>
      </c>
      <c r="J54" s="222"/>
      <c r="K54" s="252">
        <f t="shared" si="119"/>
        <v>0</v>
      </c>
      <c r="L54" s="238">
        <f t="shared" si="142"/>
        <v>0</v>
      </c>
      <c r="M54" s="238">
        <f t="shared" si="134"/>
        <v>0</v>
      </c>
      <c r="N54" s="316">
        <f t="shared" si="135"/>
        <v>0</v>
      </c>
      <c r="O54" s="316">
        <f t="shared" si="136"/>
        <v>0</v>
      </c>
      <c r="P54" s="316">
        <f t="shared" si="137"/>
        <v>0</v>
      </c>
      <c r="Q54" s="316">
        <f t="shared" si="138"/>
        <v>0</v>
      </c>
      <c r="R54" s="371">
        <f t="shared" si="120"/>
        <v>0</v>
      </c>
      <c r="S54" s="316">
        <f t="shared" si="139"/>
        <v>0</v>
      </c>
      <c r="T54" s="316">
        <f t="shared" si="121"/>
        <v>0</v>
      </c>
      <c r="U54" s="316">
        <f t="shared" si="140"/>
        <v>0</v>
      </c>
      <c r="V54" s="317">
        <f t="shared" si="42"/>
        <v>0</v>
      </c>
      <c r="W54" s="318">
        <f t="shared" si="43"/>
        <v>0</v>
      </c>
      <c r="X54" s="318">
        <f t="shared" si="44"/>
        <v>0</v>
      </c>
      <c r="Y54" s="318">
        <f t="shared" si="45"/>
        <v>0</v>
      </c>
      <c r="Z54" s="318">
        <f t="shared" si="46"/>
        <v>0</v>
      </c>
      <c r="AA54" s="318">
        <f>IF(dkontonr&gt;1499,IF(dkontonr&lt;1560,$N54,0))+IF(kkontonr&gt;1499,IF(kkontonr&lt;1560,$O54,0))+IF(dkontonr&gt;(Kontoplan!AF$3-1),IF(dkontonr&lt;(Kontoplan!AF$3+1000),$N54,0))+IF(kkontonr&gt;(Kontoplan!AF$3-1),IF(kkontonr&lt;(Kontoplan!AF$3+1000),$O54,0),0)</f>
        <v>0</v>
      </c>
      <c r="AB54" s="318">
        <f t="shared" si="47"/>
        <v>0</v>
      </c>
      <c r="AC54" s="318">
        <f t="shared" si="48"/>
        <v>0</v>
      </c>
      <c r="AD54" s="318">
        <f t="shared" si="49"/>
        <v>0</v>
      </c>
      <c r="AE54" s="318">
        <f t="shared" si="50"/>
        <v>0</v>
      </c>
      <c r="AF54" s="318">
        <f t="shared" si="51"/>
        <v>0</v>
      </c>
      <c r="AG54" s="318">
        <f>IF(dkontonr&gt;2399,IF(dkontonr&lt;2500,$N54,0))+IF(kkontonr&gt;2399,IF(kkontonr&lt;2500,$O54,0))+IF(dkontonr&gt;(Kontoplan!$AF$4-1),IF(dkontonr&lt;(Kontoplan!$AF$4+1000),$N54,0))+IF(kkontonr&gt;(Kontoplan!$AF$4-1),IF(kkontonr&lt;(Kontoplan!$AF$4+1000),$O54,0))</f>
        <v>0</v>
      </c>
      <c r="AH54" s="318">
        <f t="shared" si="52"/>
        <v>0</v>
      </c>
      <c r="AI54" s="318">
        <f t="shared" si="53"/>
        <v>0</v>
      </c>
      <c r="AJ54" s="318">
        <f t="shared" si="141"/>
        <v>0</v>
      </c>
      <c r="AK54" s="318">
        <f t="shared" si="54"/>
        <v>0</v>
      </c>
      <c r="AL54" s="318">
        <f t="shared" si="55"/>
        <v>0</v>
      </c>
      <c r="AM54" s="317">
        <f t="shared" si="56"/>
        <v>0</v>
      </c>
      <c r="AN54" s="318">
        <f t="shared" si="57"/>
        <v>0</v>
      </c>
      <c r="AO54" s="319">
        <f t="shared" si="58"/>
        <v>0</v>
      </c>
      <c r="AP54" s="318">
        <f t="shared" si="59"/>
        <v>0</v>
      </c>
      <c r="AQ54" s="318">
        <f t="shared" si="60"/>
        <v>0</v>
      </c>
      <c r="AR54" s="318">
        <f t="shared" si="61"/>
        <v>0</v>
      </c>
      <c r="AS54" s="318">
        <f t="shared" si="62"/>
        <v>0</v>
      </c>
      <c r="AT54" s="318">
        <f t="shared" si="63"/>
        <v>0</v>
      </c>
      <c r="AU54" s="318">
        <f t="shared" si="64"/>
        <v>0</v>
      </c>
      <c r="AV54" s="318">
        <f t="shared" si="65"/>
        <v>0</v>
      </c>
      <c r="AW54" s="318">
        <f t="shared" si="66"/>
        <v>0</v>
      </c>
      <c r="AX54" s="318">
        <f t="shared" si="67"/>
        <v>0</v>
      </c>
      <c r="AY54" s="318">
        <f t="shared" si="68"/>
        <v>0</v>
      </c>
      <c r="AZ54" s="318">
        <f t="shared" si="69"/>
        <v>0</v>
      </c>
      <c r="BA54" s="318">
        <f t="shared" si="70"/>
        <v>0</v>
      </c>
      <c r="BB54" s="319">
        <f t="shared" si="71"/>
        <v>0</v>
      </c>
      <c r="BC54" s="319">
        <f t="shared" si="72"/>
        <v>0</v>
      </c>
      <c r="BD54" s="317">
        <f t="shared" si="73"/>
        <v>0</v>
      </c>
      <c r="BE54" s="318">
        <f t="shared" si="74"/>
        <v>0</v>
      </c>
      <c r="BF54" s="318">
        <f t="shared" si="75"/>
        <v>0</v>
      </c>
      <c r="BG54" s="318">
        <f t="shared" si="76"/>
        <v>0</v>
      </c>
      <c r="BH54" s="317">
        <f t="shared" ref="BH54:BT54" si="157">IF(dkontonr=BH$5,$N54,0)+IF(kkontonr=BH$5,$O54,0)</f>
        <v>0</v>
      </c>
      <c r="BI54" s="319">
        <f t="shared" si="157"/>
        <v>0</v>
      </c>
      <c r="BJ54" s="319">
        <f t="shared" si="157"/>
        <v>0</v>
      </c>
      <c r="BK54" s="319">
        <f t="shared" si="157"/>
        <v>0</v>
      </c>
      <c r="BL54" s="319">
        <f t="shared" si="157"/>
        <v>0</v>
      </c>
      <c r="BM54" s="319">
        <f t="shared" si="157"/>
        <v>0</v>
      </c>
      <c r="BN54" s="319">
        <f t="shared" si="157"/>
        <v>0</v>
      </c>
      <c r="BO54" s="319">
        <f t="shared" si="157"/>
        <v>0</v>
      </c>
      <c r="BP54" s="319">
        <f t="shared" si="157"/>
        <v>0</v>
      </c>
      <c r="BQ54" s="319">
        <f t="shared" si="157"/>
        <v>0</v>
      </c>
      <c r="BR54" s="319">
        <f t="shared" si="157"/>
        <v>0</v>
      </c>
      <c r="BS54" s="319">
        <f t="shared" si="157"/>
        <v>0</v>
      </c>
      <c r="BT54" s="319">
        <f t="shared" si="157"/>
        <v>0</v>
      </c>
      <c r="BU54" s="319">
        <f t="shared" ref="BU54:BV58" si="158">IF(dkontonr=BU$5,$N54,0)+IF(kkontonr=BU$5,$O54,0)</f>
        <v>0</v>
      </c>
      <c r="BV54" s="319">
        <f t="shared" si="158"/>
        <v>0</v>
      </c>
      <c r="BW54" s="319">
        <f t="shared" si="155"/>
        <v>0</v>
      </c>
      <c r="BX54" s="319">
        <f t="shared" si="156"/>
        <v>0</v>
      </c>
      <c r="BY54" s="319">
        <f t="shared" si="156"/>
        <v>0</v>
      </c>
      <c r="BZ54" s="319">
        <f t="shared" si="156"/>
        <v>0</v>
      </c>
      <c r="CA54" s="319">
        <f t="shared" si="156"/>
        <v>0</v>
      </c>
      <c r="CB54" s="317">
        <f t="shared" si="79"/>
        <v>0</v>
      </c>
      <c r="CC54" s="319">
        <f t="shared" si="80"/>
        <v>0</v>
      </c>
      <c r="CD54" s="319">
        <f t="shared" si="81"/>
        <v>0</v>
      </c>
      <c r="CE54" s="319">
        <f t="shared" si="82"/>
        <v>0</v>
      </c>
      <c r="CF54" s="333">
        <f t="shared" si="85"/>
        <v>0</v>
      </c>
      <c r="CG54" s="309">
        <f t="shared" si="86"/>
        <v>0</v>
      </c>
      <c r="CH54" s="309">
        <f t="shared" si="87"/>
        <v>0</v>
      </c>
      <c r="CI54" s="309">
        <f t="shared" si="88"/>
        <v>0</v>
      </c>
      <c r="CJ54" s="309">
        <f t="shared" si="89"/>
        <v>0</v>
      </c>
      <c r="CK54" s="379">
        <f t="shared" si="90"/>
        <v>0</v>
      </c>
      <c r="CL54" s="403">
        <f t="shared" si="143"/>
        <v>0</v>
      </c>
      <c r="CM54" s="403">
        <f t="shared" si="143"/>
        <v>0</v>
      </c>
      <c r="CN54" s="403">
        <f t="shared" si="143"/>
        <v>0</v>
      </c>
      <c r="CO54" s="403">
        <f t="shared" si="143"/>
        <v>0</v>
      </c>
      <c r="CP54" s="403">
        <f t="shared" si="143"/>
        <v>0</v>
      </c>
      <c r="CQ54" s="403">
        <f t="shared" si="143"/>
        <v>0</v>
      </c>
      <c r="CR54" s="403">
        <f t="shared" si="143"/>
        <v>0</v>
      </c>
      <c r="CS54" s="403">
        <f t="shared" si="143"/>
        <v>0</v>
      </c>
      <c r="CT54" s="403">
        <f t="shared" si="143"/>
        <v>0</v>
      </c>
      <c r="CU54" s="403">
        <f t="shared" si="143"/>
        <v>0</v>
      </c>
      <c r="CV54" s="403">
        <f t="shared" si="143"/>
        <v>0</v>
      </c>
      <c r="CW54" s="403">
        <f t="shared" si="143"/>
        <v>0</v>
      </c>
      <c r="CX54" s="403">
        <f t="shared" si="144"/>
        <v>0</v>
      </c>
      <c r="CY54" s="403">
        <f t="shared" si="144"/>
        <v>0</v>
      </c>
      <c r="CZ54" s="403">
        <f t="shared" si="144"/>
        <v>0</v>
      </c>
      <c r="DA54" s="403">
        <f t="shared" si="144"/>
        <v>0</v>
      </c>
      <c r="DB54" s="403">
        <f t="shared" si="144"/>
        <v>0</v>
      </c>
      <c r="DC54" s="403">
        <f t="shared" si="144"/>
        <v>0</v>
      </c>
      <c r="DD54" s="403">
        <f t="shared" si="144"/>
        <v>0</v>
      </c>
      <c r="DE54" s="403">
        <f t="shared" si="144"/>
        <v>0</v>
      </c>
      <c r="DF54" s="403">
        <f t="shared" si="144"/>
        <v>0</v>
      </c>
      <c r="DG54" s="403">
        <f t="shared" si="144"/>
        <v>0</v>
      </c>
      <c r="DH54" s="403">
        <f t="shared" si="144"/>
        <v>0</v>
      </c>
      <c r="DI54" s="403">
        <f t="shared" si="144"/>
        <v>0</v>
      </c>
      <c r="DJ54" s="403">
        <f t="shared" si="144"/>
        <v>0</v>
      </c>
      <c r="DK54" s="403">
        <f t="shared" si="144"/>
        <v>0</v>
      </c>
      <c r="DL54" s="403">
        <f t="shared" si="144"/>
        <v>0</v>
      </c>
      <c r="DM54" s="403">
        <f t="shared" si="145"/>
        <v>0</v>
      </c>
      <c r="DN54" s="403">
        <f t="shared" si="145"/>
        <v>0</v>
      </c>
      <c r="DO54" s="403">
        <f t="shared" si="145"/>
        <v>0</v>
      </c>
      <c r="DP54" s="403">
        <f t="shared" si="145"/>
        <v>0</v>
      </c>
      <c r="DQ54" s="403">
        <f t="shared" si="145"/>
        <v>0</v>
      </c>
      <c r="DR54" s="403">
        <f t="shared" si="145"/>
        <v>0</v>
      </c>
      <c r="DS54" s="403">
        <f t="shared" si="145"/>
        <v>0</v>
      </c>
      <c r="DT54" s="403">
        <f t="shared" si="145"/>
        <v>0</v>
      </c>
      <c r="DU54" s="403">
        <f t="shared" si="145"/>
        <v>0</v>
      </c>
      <c r="DV54" s="403">
        <f t="shared" si="83"/>
        <v>0</v>
      </c>
      <c r="DW54" s="403">
        <f t="shared" si="84"/>
        <v>0</v>
      </c>
      <c r="DX54" s="403">
        <f t="shared" si="146"/>
        <v>0</v>
      </c>
      <c r="DY54" s="403">
        <f t="shared" si="146"/>
        <v>0</v>
      </c>
      <c r="DZ54" s="403">
        <f t="shared" si="146"/>
        <v>0</v>
      </c>
      <c r="EA54" s="403">
        <f t="shared" si="146"/>
        <v>0</v>
      </c>
      <c r="EB54" s="403">
        <f t="shared" si="146"/>
        <v>0</v>
      </c>
      <c r="EC54" s="403">
        <f t="shared" si="146"/>
        <v>0</v>
      </c>
      <c r="ED54" s="403">
        <f t="shared" si="146"/>
        <v>0</v>
      </c>
      <c r="EE54" s="403">
        <f t="shared" si="146"/>
        <v>0</v>
      </c>
      <c r="EF54" s="403">
        <f t="shared" si="146"/>
        <v>0</v>
      </c>
      <c r="EG54" s="403">
        <f t="shared" si="147"/>
        <v>0</v>
      </c>
      <c r="EH54" s="403">
        <f t="shared" si="147"/>
        <v>0</v>
      </c>
      <c r="EI54" s="403">
        <f t="shared" si="147"/>
        <v>0</v>
      </c>
      <c r="EJ54" s="403">
        <f t="shared" si="147"/>
        <v>0</v>
      </c>
      <c r="EK54" s="403">
        <f t="shared" si="147"/>
        <v>0</v>
      </c>
      <c r="EL54" s="403">
        <f t="shared" si="147"/>
        <v>0</v>
      </c>
      <c r="EM54" s="403">
        <f t="shared" si="147"/>
        <v>0</v>
      </c>
      <c r="EN54" s="403">
        <f t="shared" si="147"/>
        <v>0</v>
      </c>
      <c r="EO54" s="403">
        <f t="shared" si="147"/>
        <v>0</v>
      </c>
      <c r="EP54" s="403">
        <f t="shared" si="148"/>
        <v>0</v>
      </c>
      <c r="EQ54" s="403">
        <f t="shared" si="148"/>
        <v>0</v>
      </c>
      <c r="ER54" s="403">
        <f t="shared" si="148"/>
        <v>0</v>
      </c>
      <c r="ES54" s="403">
        <f t="shared" si="148"/>
        <v>0</v>
      </c>
      <c r="ET54" s="403">
        <f t="shared" si="148"/>
        <v>0</v>
      </c>
      <c r="EU54" s="403">
        <f t="shared" si="148"/>
        <v>0</v>
      </c>
      <c r="EV54" s="403">
        <f t="shared" si="148"/>
        <v>0</v>
      </c>
      <c r="EW54" s="403">
        <f t="shared" si="148"/>
        <v>0</v>
      </c>
      <c r="EX54" s="403">
        <f t="shared" si="148"/>
        <v>0</v>
      </c>
      <c r="EY54" s="403">
        <f t="shared" si="148"/>
        <v>0</v>
      </c>
      <c r="EZ54" s="403">
        <f t="shared" si="148"/>
        <v>0</v>
      </c>
      <c r="FA54" s="403">
        <f t="shared" si="149"/>
        <v>0</v>
      </c>
      <c r="FB54" s="403">
        <f t="shared" si="149"/>
        <v>0</v>
      </c>
      <c r="FC54" s="403">
        <f t="shared" si="149"/>
        <v>0</v>
      </c>
      <c r="FD54" s="403">
        <f t="shared" si="149"/>
        <v>0</v>
      </c>
      <c r="FE54" s="403">
        <f t="shared" si="149"/>
        <v>0</v>
      </c>
      <c r="FF54" s="403">
        <f t="shared" si="149"/>
        <v>0</v>
      </c>
      <c r="FG54" s="403">
        <f t="shared" si="149"/>
        <v>0</v>
      </c>
      <c r="FH54" s="403">
        <f t="shared" si="149"/>
        <v>0</v>
      </c>
      <c r="FI54" s="403">
        <f t="shared" si="149"/>
        <v>0</v>
      </c>
      <c r="FJ54" s="403">
        <f t="shared" si="149"/>
        <v>0</v>
      </c>
      <c r="FK54" s="403">
        <f t="shared" si="150"/>
        <v>0</v>
      </c>
      <c r="FL54" s="403">
        <f t="shared" si="150"/>
        <v>0</v>
      </c>
      <c r="FM54" s="403">
        <f t="shared" si="150"/>
        <v>0</v>
      </c>
      <c r="FN54" s="403">
        <f t="shared" si="150"/>
        <v>0</v>
      </c>
      <c r="FO54" s="403">
        <f t="shared" si="150"/>
        <v>0</v>
      </c>
      <c r="FP54" s="403">
        <f t="shared" si="150"/>
        <v>0</v>
      </c>
      <c r="FQ54" s="403">
        <f t="shared" si="150"/>
        <v>0</v>
      </c>
      <c r="FR54" s="403">
        <f t="shared" si="150"/>
        <v>0</v>
      </c>
      <c r="FS54" s="403">
        <f t="shared" si="150"/>
        <v>0</v>
      </c>
      <c r="FT54" s="403">
        <f t="shared" si="150"/>
        <v>0</v>
      </c>
      <c r="FU54" s="403">
        <f t="shared" si="151"/>
        <v>0</v>
      </c>
      <c r="FV54" s="403">
        <f t="shared" si="151"/>
        <v>0</v>
      </c>
      <c r="FW54" s="403">
        <f t="shared" si="151"/>
        <v>0</v>
      </c>
      <c r="FX54" s="403">
        <f t="shared" si="151"/>
        <v>0</v>
      </c>
      <c r="FY54" s="403">
        <f t="shared" si="151"/>
        <v>0</v>
      </c>
      <c r="FZ54" s="403">
        <f t="shared" si="151"/>
        <v>0</v>
      </c>
      <c r="GA54" s="403">
        <f t="shared" si="151"/>
        <v>0</v>
      </c>
      <c r="GB54" s="403">
        <f t="shared" si="151"/>
        <v>0</v>
      </c>
      <c r="GC54" s="403">
        <f t="shared" si="151"/>
        <v>0</v>
      </c>
      <c r="GD54" s="403">
        <f t="shared" si="151"/>
        <v>0</v>
      </c>
      <c r="GE54" s="403">
        <f t="shared" si="151"/>
        <v>0</v>
      </c>
      <c r="GF54" s="403">
        <f t="shared" si="151"/>
        <v>0</v>
      </c>
      <c r="GG54" s="403">
        <f t="shared" si="151"/>
        <v>0</v>
      </c>
      <c r="GH54" s="403">
        <f t="shared" si="151"/>
        <v>0</v>
      </c>
      <c r="GI54" s="403">
        <f t="shared" si="152"/>
        <v>0</v>
      </c>
      <c r="GJ54" s="403">
        <f t="shared" si="152"/>
        <v>0</v>
      </c>
      <c r="GK54" s="403">
        <f t="shared" si="152"/>
        <v>0</v>
      </c>
      <c r="GL54" s="403">
        <f t="shared" si="152"/>
        <v>0</v>
      </c>
      <c r="GM54" s="403">
        <f t="shared" si="152"/>
        <v>0</v>
      </c>
      <c r="GN54" s="403">
        <f t="shared" si="152"/>
        <v>0</v>
      </c>
      <c r="GO54" s="403">
        <f t="shared" si="152"/>
        <v>0</v>
      </c>
      <c r="GP54" s="403">
        <f t="shared" si="152"/>
        <v>0</v>
      </c>
      <c r="GQ54" s="403">
        <f t="shared" si="152"/>
        <v>0</v>
      </c>
      <c r="GR54" s="403">
        <f t="shared" si="153"/>
        <v>0</v>
      </c>
      <c r="GS54" s="403">
        <f t="shared" si="153"/>
        <v>0</v>
      </c>
      <c r="GT54" s="403">
        <f t="shared" si="153"/>
        <v>0</v>
      </c>
      <c r="GU54" s="403">
        <f t="shared" si="153"/>
        <v>0</v>
      </c>
      <c r="GV54" s="403">
        <f t="shared" si="153"/>
        <v>0</v>
      </c>
      <c r="GW54" s="403">
        <f t="shared" si="153"/>
        <v>0</v>
      </c>
      <c r="GX54" s="403">
        <f t="shared" si="153"/>
        <v>0</v>
      </c>
      <c r="GY54" s="403">
        <f t="shared" si="153"/>
        <v>0</v>
      </c>
      <c r="GZ54" s="403">
        <f t="shared" si="153"/>
        <v>0</v>
      </c>
      <c r="HA54" s="403">
        <f t="shared" si="153"/>
        <v>0</v>
      </c>
      <c r="HB54" s="403">
        <f t="shared" si="153"/>
        <v>0</v>
      </c>
      <c r="HC54" s="311"/>
      <c r="HD54" s="311"/>
      <c r="HE54" s="311"/>
      <c r="HF54" s="311"/>
      <c r="HG54" s="221" t="str">
        <f t="shared" si="40"/>
        <v/>
      </c>
      <c r="HH54" s="221" t="str">
        <f t="shared" si="41"/>
        <v/>
      </c>
      <c r="HI54" s="311"/>
      <c r="HJ54" s="311"/>
      <c r="HK54" s="311"/>
      <c r="HL54" s="311"/>
      <c r="HM54" s="311"/>
      <c r="HN54" s="311"/>
      <c r="HO54" s="311"/>
      <c r="HP54" s="311"/>
      <c r="HQ54" s="311"/>
      <c r="HR54" s="311"/>
      <c r="HS54" s="311"/>
      <c r="HT54" s="311"/>
      <c r="HU54" s="311"/>
      <c r="HV54" s="311"/>
      <c r="HW54" s="311"/>
      <c r="HX54" s="311"/>
      <c r="HY54" s="311"/>
      <c r="HZ54" s="311"/>
      <c r="IA54" s="311"/>
      <c r="IB54" s="311"/>
      <c r="IC54" s="311"/>
      <c r="ID54" s="311"/>
      <c r="IE54" s="311"/>
      <c r="IF54" s="311"/>
      <c r="IG54" s="311"/>
      <c r="IH54" s="311"/>
      <c r="II54" s="311"/>
      <c r="IJ54" s="311"/>
    </row>
    <row r="55" spans="1:244" s="12" customFormat="1" ht="12" customHeight="1">
      <c r="A55" s="216"/>
      <c r="B55" s="217"/>
      <c r="C55" s="223"/>
      <c r="D55" s="219"/>
      <c r="E55" s="220" t="str">
        <f t="shared" si="117"/>
        <v/>
      </c>
      <c r="F55" s="221" t="str">
        <f t="shared" si="7"/>
        <v/>
      </c>
      <c r="G55" s="219"/>
      <c r="H55" s="220" t="str">
        <f t="shared" si="118"/>
        <v/>
      </c>
      <c r="I55" s="221" t="str">
        <f t="shared" si="9"/>
        <v/>
      </c>
      <c r="J55" s="222"/>
      <c r="K55" s="252">
        <f t="shared" si="119"/>
        <v>0</v>
      </c>
      <c r="L55" s="238">
        <f t="shared" si="142"/>
        <v>0</v>
      </c>
      <c r="M55" s="238">
        <f t="shared" si="134"/>
        <v>0</v>
      </c>
      <c r="N55" s="316">
        <f t="shared" si="135"/>
        <v>0</v>
      </c>
      <c r="O55" s="316">
        <f t="shared" si="136"/>
        <v>0</v>
      </c>
      <c r="P55" s="316">
        <f t="shared" si="137"/>
        <v>0</v>
      </c>
      <c r="Q55" s="316">
        <f t="shared" si="138"/>
        <v>0</v>
      </c>
      <c r="R55" s="371">
        <f t="shared" si="120"/>
        <v>0</v>
      </c>
      <c r="S55" s="316">
        <f t="shared" si="139"/>
        <v>0</v>
      </c>
      <c r="T55" s="316">
        <f t="shared" si="121"/>
        <v>0</v>
      </c>
      <c r="U55" s="316">
        <f t="shared" si="140"/>
        <v>0</v>
      </c>
      <c r="V55" s="317">
        <f t="shared" si="42"/>
        <v>0</v>
      </c>
      <c r="W55" s="318">
        <f t="shared" si="43"/>
        <v>0</v>
      </c>
      <c r="X55" s="318">
        <f t="shared" si="44"/>
        <v>0</v>
      </c>
      <c r="Y55" s="318">
        <f t="shared" si="45"/>
        <v>0</v>
      </c>
      <c r="Z55" s="318">
        <f t="shared" si="46"/>
        <v>0</v>
      </c>
      <c r="AA55" s="318">
        <f>IF(dkontonr&gt;1499,IF(dkontonr&lt;1560,$N55,0))+IF(kkontonr&gt;1499,IF(kkontonr&lt;1560,$O55,0))+IF(dkontonr&gt;(Kontoplan!AF$3-1),IF(dkontonr&lt;(Kontoplan!AF$3+1000),$N55,0))+IF(kkontonr&gt;(Kontoplan!AF$3-1),IF(kkontonr&lt;(Kontoplan!AF$3+1000),$O55,0),0)</f>
        <v>0</v>
      </c>
      <c r="AB55" s="318">
        <f t="shared" si="47"/>
        <v>0</v>
      </c>
      <c r="AC55" s="318">
        <f t="shared" si="48"/>
        <v>0</v>
      </c>
      <c r="AD55" s="318">
        <f t="shared" si="49"/>
        <v>0</v>
      </c>
      <c r="AE55" s="318">
        <f t="shared" si="50"/>
        <v>0</v>
      </c>
      <c r="AF55" s="318">
        <f t="shared" si="51"/>
        <v>0</v>
      </c>
      <c r="AG55" s="318">
        <f>IF(dkontonr&gt;2399,IF(dkontonr&lt;2500,$N55,0))+IF(kkontonr&gt;2399,IF(kkontonr&lt;2500,$O55,0))+IF(dkontonr&gt;(Kontoplan!$AF$4-1),IF(dkontonr&lt;(Kontoplan!$AF$4+1000),$N55,0))+IF(kkontonr&gt;(Kontoplan!$AF$4-1),IF(kkontonr&lt;(Kontoplan!$AF$4+1000),$O55,0))</f>
        <v>0</v>
      </c>
      <c r="AH55" s="318">
        <f t="shared" si="52"/>
        <v>0</v>
      </c>
      <c r="AI55" s="318">
        <f t="shared" si="53"/>
        <v>0</v>
      </c>
      <c r="AJ55" s="318">
        <f t="shared" si="141"/>
        <v>0</v>
      </c>
      <c r="AK55" s="318">
        <f t="shared" si="54"/>
        <v>0</v>
      </c>
      <c r="AL55" s="318">
        <f t="shared" si="55"/>
        <v>0</v>
      </c>
      <c r="AM55" s="317">
        <f t="shared" si="56"/>
        <v>0</v>
      </c>
      <c r="AN55" s="318">
        <f t="shared" si="57"/>
        <v>0</v>
      </c>
      <c r="AO55" s="319">
        <f t="shared" si="58"/>
        <v>0</v>
      </c>
      <c r="AP55" s="318">
        <f t="shared" si="59"/>
        <v>0</v>
      </c>
      <c r="AQ55" s="318">
        <f t="shared" si="60"/>
        <v>0</v>
      </c>
      <c r="AR55" s="318">
        <f t="shared" si="61"/>
        <v>0</v>
      </c>
      <c r="AS55" s="318">
        <f t="shared" si="62"/>
        <v>0</v>
      </c>
      <c r="AT55" s="318">
        <f t="shared" si="63"/>
        <v>0</v>
      </c>
      <c r="AU55" s="318">
        <f t="shared" si="64"/>
        <v>0</v>
      </c>
      <c r="AV55" s="318">
        <f t="shared" si="65"/>
        <v>0</v>
      </c>
      <c r="AW55" s="318">
        <f t="shared" si="66"/>
        <v>0</v>
      </c>
      <c r="AX55" s="318">
        <f t="shared" si="67"/>
        <v>0</v>
      </c>
      <c r="AY55" s="318">
        <f t="shared" si="68"/>
        <v>0</v>
      </c>
      <c r="AZ55" s="318">
        <f t="shared" si="69"/>
        <v>0</v>
      </c>
      <c r="BA55" s="318">
        <f t="shared" si="70"/>
        <v>0</v>
      </c>
      <c r="BB55" s="319">
        <f t="shared" si="71"/>
        <v>0</v>
      </c>
      <c r="BC55" s="319">
        <f t="shared" si="72"/>
        <v>0</v>
      </c>
      <c r="BD55" s="317">
        <f t="shared" si="73"/>
        <v>0</v>
      </c>
      <c r="BE55" s="318">
        <f t="shared" si="74"/>
        <v>0</v>
      </c>
      <c r="BF55" s="318">
        <f t="shared" si="75"/>
        <v>0</v>
      </c>
      <c r="BG55" s="318">
        <f t="shared" si="76"/>
        <v>0</v>
      </c>
      <c r="BH55" s="317">
        <f t="shared" ref="BH55:BT77" si="159">IF(dkontonr=BH$5,$N55,0)+IF(kkontonr=BH$5,$O55,0)</f>
        <v>0</v>
      </c>
      <c r="BI55" s="319">
        <f t="shared" si="159"/>
        <v>0</v>
      </c>
      <c r="BJ55" s="319">
        <f t="shared" si="159"/>
        <v>0</v>
      </c>
      <c r="BK55" s="319">
        <f t="shared" si="159"/>
        <v>0</v>
      </c>
      <c r="BL55" s="319">
        <f t="shared" si="159"/>
        <v>0</v>
      </c>
      <c r="BM55" s="319">
        <f t="shared" si="159"/>
        <v>0</v>
      </c>
      <c r="BN55" s="319">
        <f t="shared" si="159"/>
        <v>0</v>
      </c>
      <c r="BO55" s="319">
        <f t="shared" si="159"/>
        <v>0</v>
      </c>
      <c r="BP55" s="319">
        <f t="shared" si="159"/>
        <v>0</v>
      </c>
      <c r="BQ55" s="319">
        <f t="shared" si="159"/>
        <v>0</v>
      </c>
      <c r="BR55" s="319">
        <f t="shared" si="159"/>
        <v>0</v>
      </c>
      <c r="BS55" s="319">
        <f t="shared" si="159"/>
        <v>0</v>
      </c>
      <c r="BT55" s="319">
        <f t="shared" si="159"/>
        <v>0</v>
      </c>
      <c r="BU55" s="319">
        <f t="shared" si="158"/>
        <v>0</v>
      </c>
      <c r="BV55" s="319">
        <f t="shared" si="158"/>
        <v>0</v>
      </c>
      <c r="BW55" s="319">
        <f t="shared" si="155"/>
        <v>0</v>
      </c>
      <c r="BX55" s="319">
        <f t="shared" si="156"/>
        <v>0</v>
      </c>
      <c r="BY55" s="319">
        <f t="shared" si="156"/>
        <v>0</v>
      </c>
      <c r="BZ55" s="319">
        <f t="shared" si="156"/>
        <v>0</v>
      </c>
      <c r="CA55" s="319">
        <f t="shared" si="156"/>
        <v>0</v>
      </c>
      <c r="CB55" s="317">
        <f t="shared" si="79"/>
        <v>0</v>
      </c>
      <c r="CC55" s="319">
        <f t="shared" si="80"/>
        <v>0</v>
      </c>
      <c r="CD55" s="319">
        <f t="shared" si="81"/>
        <v>0</v>
      </c>
      <c r="CE55" s="319">
        <f t="shared" si="82"/>
        <v>0</v>
      </c>
      <c r="CF55" s="333">
        <f t="shared" si="85"/>
        <v>0</v>
      </c>
      <c r="CG55" s="309">
        <f t="shared" si="86"/>
        <v>0</v>
      </c>
      <c r="CH55" s="309">
        <f t="shared" si="87"/>
        <v>0</v>
      </c>
      <c r="CI55" s="309">
        <f t="shared" si="88"/>
        <v>0</v>
      </c>
      <c r="CJ55" s="309">
        <f t="shared" si="89"/>
        <v>0</v>
      </c>
      <c r="CK55" s="379">
        <f t="shared" si="90"/>
        <v>0</v>
      </c>
      <c r="CL55" s="403">
        <f t="shared" si="143"/>
        <v>0</v>
      </c>
      <c r="CM55" s="403">
        <f t="shared" si="143"/>
        <v>0</v>
      </c>
      <c r="CN55" s="403">
        <f t="shared" si="143"/>
        <v>0</v>
      </c>
      <c r="CO55" s="403">
        <f t="shared" si="143"/>
        <v>0</v>
      </c>
      <c r="CP55" s="403">
        <f t="shared" si="143"/>
        <v>0</v>
      </c>
      <c r="CQ55" s="403">
        <f t="shared" si="143"/>
        <v>0</v>
      </c>
      <c r="CR55" s="403">
        <f t="shared" si="143"/>
        <v>0</v>
      </c>
      <c r="CS55" s="403">
        <f t="shared" si="143"/>
        <v>0</v>
      </c>
      <c r="CT55" s="403">
        <f t="shared" si="143"/>
        <v>0</v>
      </c>
      <c r="CU55" s="403">
        <f t="shared" si="143"/>
        <v>0</v>
      </c>
      <c r="CV55" s="403">
        <f t="shared" si="143"/>
        <v>0</v>
      </c>
      <c r="CW55" s="403">
        <f t="shared" si="143"/>
        <v>0</v>
      </c>
      <c r="CX55" s="403">
        <f t="shared" si="144"/>
        <v>0</v>
      </c>
      <c r="CY55" s="403">
        <f t="shared" si="144"/>
        <v>0</v>
      </c>
      <c r="CZ55" s="403">
        <f t="shared" si="144"/>
        <v>0</v>
      </c>
      <c r="DA55" s="403">
        <f t="shared" si="144"/>
        <v>0</v>
      </c>
      <c r="DB55" s="403">
        <f t="shared" si="144"/>
        <v>0</v>
      </c>
      <c r="DC55" s="403">
        <f t="shared" si="144"/>
        <v>0</v>
      </c>
      <c r="DD55" s="403">
        <f t="shared" si="144"/>
        <v>0</v>
      </c>
      <c r="DE55" s="403">
        <f t="shared" si="144"/>
        <v>0</v>
      </c>
      <c r="DF55" s="403">
        <f t="shared" si="144"/>
        <v>0</v>
      </c>
      <c r="DG55" s="403">
        <f t="shared" si="144"/>
        <v>0</v>
      </c>
      <c r="DH55" s="403">
        <f t="shared" si="144"/>
        <v>0</v>
      </c>
      <c r="DI55" s="403">
        <f t="shared" si="144"/>
        <v>0</v>
      </c>
      <c r="DJ55" s="403">
        <f t="shared" si="144"/>
        <v>0</v>
      </c>
      <c r="DK55" s="403">
        <f t="shared" si="144"/>
        <v>0</v>
      </c>
      <c r="DL55" s="403">
        <f t="shared" si="144"/>
        <v>0</v>
      </c>
      <c r="DM55" s="403">
        <f t="shared" si="145"/>
        <v>0</v>
      </c>
      <c r="DN55" s="403">
        <f t="shared" si="145"/>
        <v>0</v>
      </c>
      <c r="DO55" s="403">
        <f t="shared" si="145"/>
        <v>0</v>
      </c>
      <c r="DP55" s="403">
        <f t="shared" si="145"/>
        <v>0</v>
      </c>
      <c r="DQ55" s="403">
        <f t="shared" si="145"/>
        <v>0</v>
      </c>
      <c r="DR55" s="403">
        <f t="shared" si="145"/>
        <v>0</v>
      </c>
      <c r="DS55" s="403">
        <f t="shared" si="145"/>
        <v>0</v>
      </c>
      <c r="DT55" s="403">
        <f t="shared" si="145"/>
        <v>0</v>
      </c>
      <c r="DU55" s="403">
        <f t="shared" si="145"/>
        <v>0</v>
      </c>
      <c r="DV55" s="403">
        <f t="shared" si="83"/>
        <v>0</v>
      </c>
      <c r="DW55" s="403">
        <f t="shared" si="84"/>
        <v>0</v>
      </c>
      <c r="DX55" s="403">
        <f t="shared" si="146"/>
        <v>0</v>
      </c>
      <c r="DY55" s="403">
        <f t="shared" si="146"/>
        <v>0</v>
      </c>
      <c r="DZ55" s="403">
        <f t="shared" si="146"/>
        <v>0</v>
      </c>
      <c r="EA55" s="403">
        <f t="shared" si="146"/>
        <v>0</v>
      </c>
      <c r="EB55" s="403">
        <f t="shared" si="146"/>
        <v>0</v>
      </c>
      <c r="EC55" s="403">
        <f t="shared" si="146"/>
        <v>0</v>
      </c>
      <c r="ED55" s="403">
        <f t="shared" si="146"/>
        <v>0</v>
      </c>
      <c r="EE55" s="403">
        <f t="shared" si="146"/>
        <v>0</v>
      </c>
      <c r="EF55" s="403">
        <f t="shared" si="146"/>
        <v>0</v>
      </c>
      <c r="EG55" s="403">
        <f t="shared" si="147"/>
        <v>0</v>
      </c>
      <c r="EH55" s="403">
        <f t="shared" si="147"/>
        <v>0</v>
      </c>
      <c r="EI55" s="403">
        <f t="shared" si="147"/>
        <v>0</v>
      </c>
      <c r="EJ55" s="403">
        <f t="shared" si="147"/>
        <v>0</v>
      </c>
      <c r="EK55" s="403">
        <f t="shared" si="147"/>
        <v>0</v>
      </c>
      <c r="EL55" s="403">
        <f t="shared" si="147"/>
        <v>0</v>
      </c>
      <c r="EM55" s="403">
        <f t="shared" si="147"/>
        <v>0</v>
      </c>
      <c r="EN55" s="403">
        <f t="shared" si="147"/>
        <v>0</v>
      </c>
      <c r="EO55" s="403">
        <f t="shared" si="147"/>
        <v>0</v>
      </c>
      <c r="EP55" s="403">
        <f t="shared" si="148"/>
        <v>0</v>
      </c>
      <c r="EQ55" s="403">
        <f t="shared" si="148"/>
        <v>0</v>
      </c>
      <c r="ER55" s="403">
        <f t="shared" si="148"/>
        <v>0</v>
      </c>
      <c r="ES55" s="403">
        <f t="shared" si="148"/>
        <v>0</v>
      </c>
      <c r="ET55" s="403">
        <f t="shared" si="148"/>
        <v>0</v>
      </c>
      <c r="EU55" s="403">
        <f t="shared" si="148"/>
        <v>0</v>
      </c>
      <c r="EV55" s="403">
        <f t="shared" si="148"/>
        <v>0</v>
      </c>
      <c r="EW55" s="403">
        <f t="shared" si="148"/>
        <v>0</v>
      </c>
      <c r="EX55" s="403">
        <f t="shared" si="148"/>
        <v>0</v>
      </c>
      <c r="EY55" s="403">
        <f t="shared" si="148"/>
        <v>0</v>
      </c>
      <c r="EZ55" s="403">
        <f t="shared" si="148"/>
        <v>0</v>
      </c>
      <c r="FA55" s="403">
        <f t="shared" si="149"/>
        <v>0</v>
      </c>
      <c r="FB55" s="403">
        <f t="shared" si="149"/>
        <v>0</v>
      </c>
      <c r="FC55" s="403">
        <f t="shared" si="149"/>
        <v>0</v>
      </c>
      <c r="FD55" s="403">
        <f t="shared" si="149"/>
        <v>0</v>
      </c>
      <c r="FE55" s="403">
        <f t="shared" si="149"/>
        <v>0</v>
      </c>
      <c r="FF55" s="403">
        <f t="shared" si="149"/>
        <v>0</v>
      </c>
      <c r="FG55" s="403">
        <f t="shared" si="149"/>
        <v>0</v>
      </c>
      <c r="FH55" s="403">
        <f t="shared" si="149"/>
        <v>0</v>
      </c>
      <c r="FI55" s="403">
        <f t="shared" si="149"/>
        <v>0</v>
      </c>
      <c r="FJ55" s="403">
        <f t="shared" si="149"/>
        <v>0</v>
      </c>
      <c r="FK55" s="403">
        <f t="shared" si="150"/>
        <v>0</v>
      </c>
      <c r="FL55" s="403">
        <f t="shared" si="150"/>
        <v>0</v>
      </c>
      <c r="FM55" s="403">
        <f t="shared" si="150"/>
        <v>0</v>
      </c>
      <c r="FN55" s="403">
        <f t="shared" si="150"/>
        <v>0</v>
      </c>
      <c r="FO55" s="403">
        <f t="shared" si="150"/>
        <v>0</v>
      </c>
      <c r="FP55" s="403">
        <f t="shared" si="150"/>
        <v>0</v>
      </c>
      <c r="FQ55" s="403">
        <f t="shared" si="150"/>
        <v>0</v>
      </c>
      <c r="FR55" s="403">
        <f t="shared" si="150"/>
        <v>0</v>
      </c>
      <c r="FS55" s="403">
        <f t="shared" si="150"/>
        <v>0</v>
      </c>
      <c r="FT55" s="403">
        <f t="shared" si="150"/>
        <v>0</v>
      </c>
      <c r="FU55" s="403">
        <f t="shared" si="151"/>
        <v>0</v>
      </c>
      <c r="FV55" s="403">
        <f t="shared" si="151"/>
        <v>0</v>
      </c>
      <c r="FW55" s="403">
        <f t="shared" si="151"/>
        <v>0</v>
      </c>
      <c r="FX55" s="403">
        <f t="shared" si="151"/>
        <v>0</v>
      </c>
      <c r="FY55" s="403">
        <f t="shared" si="151"/>
        <v>0</v>
      </c>
      <c r="FZ55" s="403">
        <f t="shared" si="151"/>
        <v>0</v>
      </c>
      <c r="GA55" s="403">
        <f t="shared" si="151"/>
        <v>0</v>
      </c>
      <c r="GB55" s="403">
        <f t="shared" si="151"/>
        <v>0</v>
      </c>
      <c r="GC55" s="403">
        <f t="shared" si="151"/>
        <v>0</v>
      </c>
      <c r="GD55" s="403">
        <f t="shared" si="151"/>
        <v>0</v>
      </c>
      <c r="GE55" s="403">
        <f t="shared" si="151"/>
        <v>0</v>
      </c>
      <c r="GF55" s="403">
        <f t="shared" si="151"/>
        <v>0</v>
      </c>
      <c r="GG55" s="403">
        <f t="shared" si="151"/>
        <v>0</v>
      </c>
      <c r="GH55" s="403">
        <f t="shared" si="151"/>
        <v>0</v>
      </c>
      <c r="GI55" s="403">
        <f t="shared" si="152"/>
        <v>0</v>
      </c>
      <c r="GJ55" s="403">
        <f t="shared" si="152"/>
        <v>0</v>
      </c>
      <c r="GK55" s="403">
        <f t="shared" si="152"/>
        <v>0</v>
      </c>
      <c r="GL55" s="403">
        <f t="shared" si="152"/>
        <v>0</v>
      </c>
      <c r="GM55" s="403">
        <f t="shared" si="152"/>
        <v>0</v>
      </c>
      <c r="GN55" s="403">
        <f t="shared" si="152"/>
        <v>0</v>
      </c>
      <c r="GO55" s="403">
        <f t="shared" si="152"/>
        <v>0</v>
      </c>
      <c r="GP55" s="403">
        <f t="shared" si="152"/>
        <v>0</v>
      </c>
      <c r="GQ55" s="403">
        <f t="shared" si="152"/>
        <v>0</v>
      </c>
      <c r="GR55" s="403">
        <f t="shared" si="153"/>
        <v>0</v>
      </c>
      <c r="GS55" s="403">
        <f t="shared" si="153"/>
        <v>0</v>
      </c>
      <c r="GT55" s="403">
        <f t="shared" si="153"/>
        <v>0</v>
      </c>
      <c r="GU55" s="403">
        <f t="shared" si="153"/>
        <v>0</v>
      </c>
      <c r="GV55" s="403">
        <f t="shared" si="153"/>
        <v>0</v>
      </c>
      <c r="GW55" s="403">
        <f t="shared" si="153"/>
        <v>0</v>
      </c>
      <c r="GX55" s="403">
        <f t="shared" si="153"/>
        <v>0</v>
      </c>
      <c r="GY55" s="403">
        <f t="shared" si="153"/>
        <v>0</v>
      </c>
      <c r="GZ55" s="403">
        <f t="shared" si="153"/>
        <v>0</v>
      </c>
      <c r="HA55" s="403">
        <f t="shared" si="153"/>
        <v>0</v>
      </c>
      <c r="HB55" s="403">
        <f t="shared" si="153"/>
        <v>0</v>
      </c>
      <c r="HC55" s="311"/>
      <c r="HD55" s="311"/>
      <c r="HE55" s="311"/>
      <c r="HF55" s="311"/>
      <c r="HG55" s="221" t="str">
        <f t="shared" si="40"/>
        <v/>
      </c>
      <c r="HH55" s="221" t="str">
        <f t="shared" si="41"/>
        <v/>
      </c>
      <c r="HI55" s="311"/>
      <c r="HJ55" s="311"/>
      <c r="HK55" s="311"/>
      <c r="HL55" s="311"/>
      <c r="HM55" s="311"/>
      <c r="HN55" s="311"/>
      <c r="HO55" s="311"/>
      <c r="HP55" s="311"/>
      <c r="HQ55" s="311"/>
      <c r="HR55" s="311"/>
      <c r="HS55" s="311"/>
      <c r="HT55" s="311"/>
      <c r="HU55" s="311"/>
      <c r="HV55" s="311"/>
      <c r="HW55" s="311"/>
      <c r="HX55" s="311"/>
      <c r="HY55" s="311"/>
      <c r="HZ55" s="311"/>
      <c r="IA55" s="311"/>
      <c r="IB55" s="311"/>
      <c r="IC55" s="311"/>
      <c r="ID55" s="311"/>
      <c r="IE55" s="311"/>
      <c r="IF55" s="311"/>
      <c r="IG55" s="311"/>
      <c r="IH55" s="311"/>
      <c r="II55" s="311"/>
      <c r="IJ55" s="311"/>
    </row>
    <row r="56" spans="1:244" s="12" customFormat="1" ht="12" customHeight="1">
      <c r="A56" s="216"/>
      <c r="B56" s="217"/>
      <c r="C56" s="223"/>
      <c r="D56" s="219"/>
      <c r="E56" s="220" t="str">
        <f t="shared" si="117"/>
        <v/>
      </c>
      <c r="F56" s="221" t="str">
        <f t="shared" si="7"/>
        <v/>
      </c>
      <c r="G56" s="219"/>
      <c r="H56" s="220" t="str">
        <f t="shared" si="118"/>
        <v/>
      </c>
      <c r="I56" s="221" t="str">
        <f t="shared" si="9"/>
        <v/>
      </c>
      <c r="J56" s="222"/>
      <c r="K56" s="252">
        <f t="shared" si="119"/>
        <v>0</v>
      </c>
      <c r="L56" s="238">
        <f t="shared" si="142"/>
        <v>0</v>
      </c>
      <c r="M56" s="238">
        <f t="shared" si="134"/>
        <v>0</v>
      </c>
      <c r="N56" s="316">
        <f t="shared" si="135"/>
        <v>0</v>
      </c>
      <c r="O56" s="316">
        <f t="shared" si="136"/>
        <v>0</v>
      </c>
      <c r="P56" s="316">
        <f t="shared" si="137"/>
        <v>0</v>
      </c>
      <c r="Q56" s="316">
        <f t="shared" si="138"/>
        <v>0</v>
      </c>
      <c r="R56" s="371">
        <f t="shared" si="120"/>
        <v>0</v>
      </c>
      <c r="S56" s="316">
        <f t="shared" si="139"/>
        <v>0</v>
      </c>
      <c r="T56" s="316">
        <f t="shared" si="121"/>
        <v>0</v>
      </c>
      <c r="U56" s="316">
        <f t="shared" si="140"/>
        <v>0</v>
      </c>
      <c r="V56" s="317">
        <f t="shared" si="42"/>
        <v>0</v>
      </c>
      <c r="W56" s="318">
        <f t="shared" si="43"/>
        <v>0</v>
      </c>
      <c r="X56" s="318">
        <f t="shared" si="44"/>
        <v>0</v>
      </c>
      <c r="Y56" s="318">
        <f t="shared" si="45"/>
        <v>0</v>
      </c>
      <c r="Z56" s="318">
        <f t="shared" si="46"/>
        <v>0</v>
      </c>
      <c r="AA56" s="318">
        <f>IF(dkontonr&gt;1499,IF(dkontonr&lt;1560,$N56,0))+IF(kkontonr&gt;1499,IF(kkontonr&lt;1560,$O56,0))+IF(dkontonr&gt;(Kontoplan!AF$3-1),IF(dkontonr&lt;(Kontoplan!AF$3+1000),$N56,0))+IF(kkontonr&gt;(Kontoplan!AF$3-1),IF(kkontonr&lt;(Kontoplan!AF$3+1000),$O56,0),0)</f>
        <v>0</v>
      </c>
      <c r="AB56" s="318">
        <f t="shared" si="47"/>
        <v>0</v>
      </c>
      <c r="AC56" s="318">
        <f t="shared" si="48"/>
        <v>0</v>
      </c>
      <c r="AD56" s="318">
        <f t="shared" si="49"/>
        <v>0</v>
      </c>
      <c r="AE56" s="318">
        <f t="shared" si="50"/>
        <v>0</v>
      </c>
      <c r="AF56" s="318">
        <f t="shared" si="51"/>
        <v>0</v>
      </c>
      <c r="AG56" s="318">
        <f>IF(dkontonr&gt;2399,IF(dkontonr&lt;2500,$N56,0))+IF(kkontonr&gt;2399,IF(kkontonr&lt;2500,$O56,0))+IF(dkontonr&gt;(Kontoplan!$AF$4-1),IF(dkontonr&lt;(Kontoplan!$AF$4+1000),$N56,0))+IF(kkontonr&gt;(Kontoplan!$AF$4-1),IF(kkontonr&lt;(Kontoplan!$AF$4+1000),$O56,0))</f>
        <v>0</v>
      </c>
      <c r="AH56" s="318">
        <f t="shared" si="52"/>
        <v>0</v>
      </c>
      <c r="AI56" s="318">
        <f t="shared" si="53"/>
        <v>0</v>
      </c>
      <c r="AJ56" s="318">
        <f t="shared" si="141"/>
        <v>0</v>
      </c>
      <c r="AK56" s="318">
        <f t="shared" si="54"/>
        <v>0</v>
      </c>
      <c r="AL56" s="318">
        <f t="shared" si="55"/>
        <v>0</v>
      </c>
      <c r="AM56" s="317">
        <f t="shared" si="56"/>
        <v>0</v>
      </c>
      <c r="AN56" s="318">
        <f t="shared" si="57"/>
        <v>0</v>
      </c>
      <c r="AO56" s="319">
        <f t="shared" si="58"/>
        <v>0</v>
      </c>
      <c r="AP56" s="318">
        <f t="shared" si="59"/>
        <v>0</v>
      </c>
      <c r="AQ56" s="318">
        <f t="shared" si="60"/>
        <v>0</v>
      </c>
      <c r="AR56" s="318">
        <f t="shared" si="61"/>
        <v>0</v>
      </c>
      <c r="AS56" s="318">
        <f t="shared" si="62"/>
        <v>0</v>
      </c>
      <c r="AT56" s="318">
        <f t="shared" si="63"/>
        <v>0</v>
      </c>
      <c r="AU56" s="318">
        <f t="shared" si="64"/>
        <v>0</v>
      </c>
      <c r="AV56" s="318">
        <f t="shared" si="65"/>
        <v>0</v>
      </c>
      <c r="AW56" s="318">
        <f t="shared" si="66"/>
        <v>0</v>
      </c>
      <c r="AX56" s="318">
        <f t="shared" si="67"/>
        <v>0</v>
      </c>
      <c r="AY56" s="318">
        <f t="shared" si="68"/>
        <v>0</v>
      </c>
      <c r="AZ56" s="318">
        <f t="shared" si="69"/>
        <v>0</v>
      </c>
      <c r="BA56" s="318">
        <f t="shared" si="70"/>
        <v>0</v>
      </c>
      <c r="BB56" s="319">
        <f t="shared" si="71"/>
        <v>0</v>
      </c>
      <c r="BC56" s="319">
        <f t="shared" si="72"/>
        <v>0</v>
      </c>
      <c r="BD56" s="317">
        <f t="shared" si="73"/>
        <v>0</v>
      </c>
      <c r="BE56" s="318">
        <f t="shared" si="74"/>
        <v>0</v>
      </c>
      <c r="BF56" s="318">
        <f t="shared" si="75"/>
        <v>0</v>
      </c>
      <c r="BG56" s="318">
        <f t="shared" si="76"/>
        <v>0</v>
      </c>
      <c r="BH56" s="317">
        <f t="shared" si="159"/>
        <v>0</v>
      </c>
      <c r="BI56" s="319">
        <f t="shared" si="159"/>
        <v>0</v>
      </c>
      <c r="BJ56" s="319">
        <f t="shared" si="159"/>
        <v>0</v>
      </c>
      <c r="BK56" s="319">
        <f t="shared" si="159"/>
        <v>0</v>
      </c>
      <c r="BL56" s="319">
        <f t="shared" si="159"/>
        <v>0</v>
      </c>
      <c r="BM56" s="319">
        <f t="shared" si="159"/>
        <v>0</v>
      </c>
      <c r="BN56" s="319">
        <f t="shared" si="159"/>
        <v>0</v>
      </c>
      <c r="BO56" s="319">
        <f t="shared" si="159"/>
        <v>0</v>
      </c>
      <c r="BP56" s="319">
        <f t="shared" si="159"/>
        <v>0</v>
      </c>
      <c r="BQ56" s="319">
        <f t="shared" si="159"/>
        <v>0</v>
      </c>
      <c r="BR56" s="319">
        <f t="shared" si="159"/>
        <v>0</v>
      </c>
      <c r="BS56" s="319">
        <f t="shared" si="159"/>
        <v>0</v>
      </c>
      <c r="BT56" s="319">
        <f t="shared" si="159"/>
        <v>0</v>
      </c>
      <c r="BU56" s="319">
        <f t="shared" si="158"/>
        <v>0</v>
      </c>
      <c r="BV56" s="319">
        <f t="shared" si="158"/>
        <v>0</v>
      </c>
      <c r="BW56" s="319">
        <f t="shared" si="155"/>
        <v>0</v>
      </c>
      <c r="BX56" s="319">
        <f t="shared" si="156"/>
        <v>0</v>
      </c>
      <c r="BY56" s="319">
        <f t="shared" si="156"/>
        <v>0</v>
      </c>
      <c r="BZ56" s="319">
        <f t="shared" si="156"/>
        <v>0</v>
      </c>
      <c r="CA56" s="319">
        <f t="shared" si="156"/>
        <v>0</v>
      </c>
      <c r="CB56" s="317">
        <f t="shared" si="79"/>
        <v>0</v>
      </c>
      <c r="CC56" s="319">
        <f t="shared" si="80"/>
        <v>0</v>
      </c>
      <c r="CD56" s="319">
        <f t="shared" si="81"/>
        <v>0</v>
      </c>
      <c r="CE56" s="319">
        <f t="shared" si="82"/>
        <v>0</v>
      </c>
      <c r="CF56" s="333">
        <f t="shared" si="85"/>
        <v>0</v>
      </c>
      <c r="CG56" s="309">
        <f t="shared" si="86"/>
        <v>0</v>
      </c>
      <c r="CH56" s="309">
        <f t="shared" si="87"/>
        <v>0</v>
      </c>
      <c r="CI56" s="309">
        <f t="shared" si="88"/>
        <v>0</v>
      </c>
      <c r="CJ56" s="309">
        <f t="shared" si="89"/>
        <v>0</v>
      </c>
      <c r="CK56" s="379">
        <f t="shared" si="90"/>
        <v>0</v>
      </c>
      <c r="CL56" s="403">
        <f t="shared" ref="CL56:CW71" si="160">IF(dkontonr=CL$4,$N56,0)+IF(kkontonr=CL$4,$O56,0)</f>
        <v>0</v>
      </c>
      <c r="CM56" s="403">
        <f t="shared" si="160"/>
        <v>0</v>
      </c>
      <c r="CN56" s="403">
        <f t="shared" si="160"/>
        <v>0</v>
      </c>
      <c r="CO56" s="403">
        <f t="shared" si="160"/>
        <v>0</v>
      </c>
      <c r="CP56" s="403">
        <f t="shared" si="160"/>
        <v>0</v>
      </c>
      <c r="CQ56" s="403">
        <f t="shared" si="160"/>
        <v>0</v>
      </c>
      <c r="CR56" s="403">
        <f t="shared" si="160"/>
        <v>0</v>
      </c>
      <c r="CS56" s="403">
        <f t="shared" si="160"/>
        <v>0</v>
      </c>
      <c r="CT56" s="403">
        <f t="shared" si="160"/>
        <v>0</v>
      </c>
      <c r="CU56" s="403">
        <f t="shared" si="160"/>
        <v>0</v>
      </c>
      <c r="CV56" s="403">
        <f t="shared" si="143"/>
        <v>0</v>
      </c>
      <c r="CW56" s="403">
        <f t="shared" si="143"/>
        <v>0</v>
      </c>
      <c r="CX56" s="403">
        <f t="shared" ref="CX56:DL71" si="161">IF(dkontonr=CX$4,$N56,0)+IF(kkontonr=CX$4,$O56,0)</f>
        <v>0</v>
      </c>
      <c r="CY56" s="403">
        <f t="shared" si="161"/>
        <v>0</v>
      </c>
      <c r="CZ56" s="403">
        <f t="shared" si="161"/>
        <v>0</v>
      </c>
      <c r="DA56" s="403">
        <f t="shared" si="161"/>
        <v>0</v>
      </c>
      <c r="DB56" s="403">
        <f t="shared" si="161"/>
        <v>0</v>
      </c>
      <c r="DC56" s="403">
        <f t="shared" si="161"/>
        <v>0</v>
      </c>
      <c r="DD56" s="403">
        <f t="shared" si="161"/>
        <v>0</v>
      </c>
      <c r="DE56" s="403">
        <f t="shared" si="161"/>
        <v>0</v>
      </c>
      <c r="DF56" s="403">
        <f t="shared" si="144"/>
        <v>0</v>
      </c>
      <c r="DG56" s="403">
        <f t="shared" si="144"/>
        <v>0</v>
      </c>
      <c r="DH56" s="403">
        <f t="shared" si="161"/>
        <v>0</v>
      </c>
      <c r="DI56" s="403">
        <f t="shared" si="144"/>
        <v>0</v>
      </c>
      <c r="DJ56" s="403">
        <f t="shared" si="144"/>
        <v>0</v>
      </c>
      <c r="DK56" s="403">
        <f t="shared" si="144"/>
        <v>0</v>
      </c>
      <c r="DL56" s="403">
        <f t="shared" si="161"/>
        <v>0</v>
      </c>
      <c r="DM56" s="403">
        <f t="shared" ref="DM56:DU65" si="162">IF(dkontonr=DM$4,$N56,0)+IF(kkontonr=DM$4,$O56,0)</f>
        <v>0</v>
      </c>
      <c r="DN56" s="403">
        <f t="shared" si="162"/>
        <v>0</v>
      </c>
      <c r="DO56" s="403">
        <f t="shared" si="162"/>
        <v>0</v>
      </c>
      <c r="DP56" s="403">
        <f t="shared" si="162"/>
        <v>0</v>
      </c>
      <c r="DQ56" s="403">
        <f t="shared" si="162"/>
        <v>0</v>
      </c>
      <c r="DR56" s="403">
        <f t="shared" si="162"/>
        <v>0</v>
      </c>
      <c r="DS56" s="403">
        <f t="shared" si="162"/>
        <v>0</v>
      </c>
      <c r="DT56" s="403">
        <f t="shared" si="162"/>
        <v>0</v>
      </c>
      <c r="DU56" s="403">
        <f t="shared" si="162"/>
        <v>0</v>
      </c>
      <c r="DV56" s="403">
        <f t="shared" si="83"/>
        <v>0</v>
      </c>
      <c r="DW56" s="403">
        <f t="shared" si="84"/>
        <v>0</v>
      </c>
      <c r="DX56" s="403">
        <f t="shared" ref="DX56:EF71" si="163">IF(dkontonr=DX$4,$N56,0)+IF(kkontonr=DX$4,$O56,0)</f>
        <v>0</v>
      </c>
      <c r="DY56" s="403">
        <f t="shared" si="163"/>
        <v>0</v>
      </c>
      <c r="DZ56" s="403">
        <f t="shared" si="163"/>
        <v>0</v>
      </c>
      <c r="EA56" s="403">
        <f t="shared" si="163"/>
        <v>0</v>
      </c>
      <c r="EB56" s="403">
        <f t="shared" si="163"/>
        <v>0</v>
      </c>
      <c r="EC56" s="403">
        <f t="shared" si="163"/>
        <v>0</v>
      </c>
      <c r="ED56" s="403">
        <f t="shared" si="163"/>
        <v>0</v>
      </c>
      <c r="EE56" s="403">
        <f t="shared" si="163"/>
        <v>0</v>
      </c>
      <c r="EF56" s="403">
        <f t="shared" si="146"/>
        <v>0</v>
      </c>
      <c r="EG56" s="403">
        <f t="shared" ref="EG56:EO65" si="164">IF(dkontonr=EG$4,$P56,0)+IF(kkontonr=EG$4,$Q56,0)</f>
        <v>0</v>
      </c>
      <c r="EH56" s="403">
        <f t="shared" si="164"/>
        <v>0</v>
      </c>
      <c r="EI56" s="403">
        <f t="shared" si="164"/>
        <v>0</v>
      </c>
      <c r="EJ56" s="403">
        <f t="shared" si="164"/>
        <v>0</v>
      </c>
      <c r="EK56" s="403">
        <f t="shared" si="164"/>
        <v>0</v>
      </c>
      <c r="EL56" s="403">
        <f t="shared" si="164"/>
        <v>0</v>
      </c>
      <c r="EM56" s="403">
        <f t="shared" si="164"/>
        <v>0</v>
      </c>
      <c r="EN56" s="403">
        <f t="shared" si="164"/>
        <v>0</v>
      </c>
      <c r="EO56" s="403">
        <f t="shared" si="164"/>
        <v>0</v>
      </c>
      <c r="EP56" s="403">
        <f t="shared" ref="EP56:EZ71" si="165">IF(dkontonr=EP$4,$P56,0)+IF(kkontonr=EP$4,$Q56,0)</f>
        <v>0</v>
      </c>
      <c r="EQ56" s="403">
        <f t="shared" si="148"/>
        <v>0</v>
      </c>
      <c r="ER56" s="403">
        <f t="shared" si="165"/>
        <v>0</v>
      </c>
      <c r="ES56" s="403">
        <f t="shared" si="165"/>
        <v>0</v>
      </c>
      <c r="ET56" s="403">
        <f t="shared" si="165"/>
        <v>0</v>
      </c>
      <c r="EU56" s="403">
        <f t="shared" si="165"/>
        <v>0</v>
      </c>
      <c r="EV56" s="403">
        <f t="shared" si="165"/>
        <v>0</v>
      </c>
      <c r="EW56" s="403">
        <f t="shared" si="165"/>
        <v>0</v>
      </c>
      <c r="EX56" s="403">
        <f t="shared" si="165"/>
        <v>0</v>
      </c>
      <c r="EY56" s="403">
        <f t="shared" si="165"/>
        <v>0</v>
      </c>
      <c r="EZ56" s="403">
        <f t="shared" si="165"/>
        <v>0</v>
      </c>
      <c r="FA56" s="403">
        <f t="shared" ref="FA56:FJ65" si="166">IF(dkontonr=FA$4,$P56,0)+IF(kkontonr=FA$4,$Q56,0)</f>
        <v>0</v>
      </c>
      <c r="FB56" s="403">
        <f t="shared" si="166"/>
        <v>0</v>
      </c>
      <c r="FC56" s="403">
        <f t="shared" si="166"/>
        <v>0</v>
      </c>
      <c r="FD56" s="403">
        <f t="shared" si="166"/>
        <v>0</v>
      </c>
      <c r="FE56" s="403">
        <f t="shared" si="166"/>
        <v>0</v>
      </c>
      <c r="FF56" s="403">
        <f t="shared" si="166"/>
        <v>0</v>
      </c>
      <c r="FG56" s="403">
        <f t="shared" si="166"/>
        <v>0</v>
      </c>
      <c r="FH56" s="403">
        <f t="shared" si="166"/>
        <v>0</v>
      </c>
      <c r="FI56" s="403">
        <f t="shared" si="166"/>
        <v>0</v>
      </c>
      <c r="FJ56" s="403">
        <f t="shared" si="166"/>
        <v>0</v>
      </c>
      <c r="FK56" s="403">
        <f t="shared" ref="FK56:FT65" si="167">IF(dkontonr=FK$4,$P56,0)+IF(kkontonr=FK$4,$Q56,0)</f>
        <v>0</v>
      </c>
      <c r="FL56" s="403">
        <f t="shared" si="167"/>
        <v>0</v>
      </c>
      <c r="FM56" s="403">
        <f t="shared" si="167"/>
        <v>0</v>
      </c>
      <c r="FN56" s="403">
        <f t="shared" si="167"/>
        <v>0</v>
      </c>
      <c r="FO56" s="403">
        <f t="shared" si="167"/>
        <v>0</v>
      </c>
      <c r="FP56" s="403">
        <f t="shared" si="167"/>
        <v>0</v>
      </c>
      <c r="FQ56" s="403">
        <f t="shared" si="167"/>
        <v>0</v>
      </c>
      <c r="FR56" s="403">
        <f t="shared" si="167"/>
        <v>0</v>
      </c>
      <c r="FS56" s="403">
        <f t="shared" si="167"/>
        <v>0</v>
      </c>
      <c r="FT56" s="403">
        <f t="shared" si="167"/>
        <v>0</v>
      </c>
      <c r="FU56" s="403">
        <f t="shared" ref="FU56:GH71" si="168">IF(dkontonr=FU$4,$P56,0)+IF(kkontonr=FU$4,$Q56,0)</f>
        <v>0</v>
      </c>
      <c r="FV56" s="403">
        <f t="shared" si="168"/>
        <v>0</v>
      </c>
      <c r="FW56" s="403">
        <f t="shared" si="168"/>
        <v>0</v>
      </c>
      <c r="FX56" s="403">
        <f t="shared" si="168"/>
        <v>0</v>
      </c>
      <c r="FY56" s="403">
        <f t="shared" si="168"/>
        <v>0</v>
      </c>
      <c r="FZ56" s="403">
        <f t="shared" si="168"/>
        <v>0</v>
      </c>
      <c r="GA56" s="403">
        <f t="shared" si="168"/>
        <v>0</v>
      </c>
      <c r="GB56" s="403">
        <f t="shared" si="168"/>
        <v>0</v>
      </c>
      <c r="GC56" s="403">
        <f t="shared" si="168"/>
        <v>0</v>
      </c>
      <c r="GD56" s="403">
        <f t="shared" si="168"/>
        <v>0</v>
      </c>
      <c r="GE56" s="403">
        <f t="shared" si="168"/>
        <v>0</v>
      </c>
      <c r="GF56" s="403">
        <f t="shared" si="168"/>
        <v>0</v>
      </c>
      <c r="GG56" s="403">
        <f t="shared" si="168"/>
        <v>0</v>
      </c>
      <c r="GH56" s="403">
        <f t="shared" si="151"/>
        <v>0</v>
      </c>
      <c r="GI56" s="403">
        <f t="shared" ref="GI56:GQ65" si="169">IF(dkontonr=GI$4,$N56,0)+IF(kkontonr=GI$4,$O56,0)</f>
        <v>0</v>
      </c>
      <c r="GJ56" s="403">
        <f t="shared" si="169"/>
        <v>0</v>
      </c>
      <c r="GK56" s="403">
        <f t="shared" si="169"/>
        <v>0</v>
      </c>
      <c r="GL56" s="403">
        <f t="shared" si="169"/>
        <v>0</v>
      </c>
      <c r="GM56" s="403">
        <f t="shared" si="169"/>
        <v>0</v>
      </c>
      <c r="GN56" s="403">
        <f t="shared" si="169"/>
        <v>0</v>
      </c>
      <c r="GO56" s="403">
        <f t="shared" si="169"/>
        <v>0</v>
      </c>
      <c r="GP56" s="403">
        <f t="shared" si="169"/>
        <v>0</v>
      </c>
      <c r="GQ56" s="403">
        <f t="shared" si="169"/>
        <v>0</v>
      </c>
      <c r="GR56" s="403">
        <f t="shared" ref="GR56:HB71" si="170">IF(dkontonr=GR$4,$N56,0)+IF(kkontonr=GR$4,$O56,0)</f>
        <v>0</v>
      </c>
      <c r="GS56" s="403">
        <f t="shared" si="170"/>
        <v>0</v>
      </c>
      <c r="GT56" s="403">
        <f t="shared" si="170"/>
        <v>0</v>
      </c>
      <c r="GU56" s="403">
        <f t="shared" si="170"/>
        <v>0</v>
      </c>
      <c r="GV56" s="403">
        <f t="shared" si="170"/>
        <v>0</v>
      </c>
      <c r="GW56" s="403">
        <f t="shared" si="170"/>
        <v>0</v>
      </c>
      <c r="GX56" s="403">
        <f t="shared" si="170"/>
        <v>0</v>
      </c>
      <c r="GY56" s="403">
        <f t="shared" si="170"/>
        <v>0</v>
      </c>
      <c r="GZ56" s="403">
        <f t="shared" si="170"/>
        <v>0</v>
      </c>
      <c r="HA56" s="403">
        <f t="shared" si="170"/>
        <v>0</v>
      </c>
      <c r="HB56" s="403">
        <f t="shared" si="153"/>
        <v>0</v>
      </c>
      <c r="HC56" s="311"/>
      <c r="HD56" s="311"/>
      <c r="HE56" s="311"/>
      <c r="HF56" s="311"/>
      <c r="HG56" s="221" t="str">
        <f t="shared" si="40"/>
        <v/>
      </c>
      <c r="HH56" s="221" t="str">
        <f t="shared" si="41"/>
        <v/>
      </c>
      <c r="HI56" s="311"/>
      <c r="HJ56" s="311"/>
      <c r="HK56" s="311"/>
      <c r="HL56" s="311"/>
      <c r="HM56" s="311"/>
      <c r="HN56" s="311"/>
      <c r="HO56" s="311"/>
      <c r="HP56" s="311"/>
      <c r="HQ56" s="311"/>
      <c r="HR56" s="311"/>
      <c r="HS56" s="311"/>
      <c r="HT56" s="311"/>
      <c r="HU56" s="311"/>
      <c r="HV56" s="311"/>
      <c r="HW56" s="311"/>
      <c r="HX56" s="311"/>
      <c r="HY56" s="311"/>
      <c r="HZ56" s="311"/>
      <c r="IA56" s="311"/>
      <c r="IB56" s="311"/>
      <c r="IC56" s="311"/>
      <c r="ID56" s="311"/>
      <c r="IE56" s="311"/>
      <c r="IF56" s="311"/>
      <c r="IG56" s="311"/>
      <c r="IH56" s="311"/>
      <c r="II56" s="311"/>
      <c r="IJ56" s="311"/>
    </row>
    <row r="57" spans="1:244" s="12" customFormat="1" ht="12" customHeight="1">
      <c r="A57" s="216"/>
      <c r="B57" s="217"/>
      <c r="C57" s="223"/>
      <c r="D57" s="219"/>
      <c r="E57" s="220" t="str">
        <f t="shared" si="117"/>
        <v/>
      </c>
      <c r="F57" s="221" t="str">
        <f t="shared" si="7"/>
        <v/>
      </c>
      <c r="G57" s="219"/>
      <c r="H57" s="220" t="str">
        <f t="shared" si="118"/>
        <v/>
      </c>
      <c r="I57" s="221" t="str">
        <f t="shared" si="9"/>
        <v/>
      </c>
      <c r="J57" s="222"/>
      <c r="K57" s="252">
        <f t="shared" si="119"/>
        <v>0</v>
      </c>
      <c r="L57" s="238">
        <f t="shared" si="142"/>
        <v>0</v>
      </c>
      <c r="M57" s="238">
        <f t="shared" si="134"/>
        <v>0</v>
      </c>
      <c r="N57" s="316">
        <f t="shared" si="135"/>
        <v>0</v>
      </c>
      <c r="O57" s="316">
        <f t="shared" si="136"/>
        <v>0</v>
      </c>
      <c r="P57" s="316">
        <f t="shared" si="137"/>
        <v>0</v>
      </c>
      <c r="Q57" s="316">
        <f t="shared" si="138"/>
        <v>0</v>
      </c>
      <c r="R57" s="371">
        <f t="shared" si="120"/>
        <v>0</v>
      </c>
      <c r="S57" s="316">
        <f t="shared" si="139"/>
        <v>0</v>
      </c>
      <c r="T57" s="316">
        <f t="shared" si="121"/>
        <v>0</v>
      </c>
      <c r="U57" s="316">
        <f t="shared" si="140"/>
        <v>0</v>
      </c>
      <c r="V57" s="317">
        <f t="shared" si="42"/>
        <v>0</v>
      </c>
      <c r="W57" s="318">
        <f t="shared" si="43"/>
        <v>0</v>
      </c>
      <c r="X57" s="318">
        <f t="shared" si="44"/>
        <v>0</v>
      </c>
      <c r="Y57" s="318">
        <f t="shared" si="45"/>
        <v>0</v>
      </c>
      <c r="Z57" s="318">
        <f t="shared" si="46"/>
        <v>0</v>
      </c>
      <c r="AA57" s="318">
        <f>IF(dkontonr&gt;1499,IF(dkontonr&lt;1560,$N57,0))+IF(kkontonr&gt;1499,IF(kkontonr&lt;1560,$O57,0))+IF(dkontonr&gt;(Kontoplan!AF$3-1),IF(dkontonr&lt;(Kontoplan!AF$3+1000),$N57,0))+IF(kkontonr&gt;(Kontoplan!AF$3-1),IF(kkontonr&lt;(Kontoplan!AF$3+1000),$O57,0),0)</f>
        <v>0</v>
      </c>
      <c r="AB57" s="318">
        <f t="shared" si="47"/>
        <v>0</v>
      </c>
      <c r="AC57" s="318">
        <f t="shared" si="48"/>
        <v>0</v>
      </c>
      <c r="AD57" s="318">
        <f t="shared" si="49"/>
        <v>0</v>
      </c>
      <c r="AE57" s="318">
        <f t="shared" si="50"/>
        <v>0</v>
      </c>
      <c r="AF57" s="318">
        <f t="shared" si="51"/>
        <v>0</v>
      </c>
      <c r="AG57" s="318">
        <f>IF(dkontonr&gt;2399,IF(dkontonr&lt;2500,$N57,0))+IF(kkontonr&gt;2399,IF(kkontonr&lt;2500,$O57,0))+IF(dkontonr&gt;(Kontoplan!$AF$4-1),IF(dkontonr&lt;(Kontoplan!$AF$4+1000),$N57,0))+IF(kkontonr&gt;(Kontoplan!$AF$4-1),IF(kkontonr&lt;(Kontoplan!$AF$4+1000),$O57,0))</f>
        <v>0</v>
      </c>
      <c r="AH57" s="318">
        <f t="shared" si="52"/>
        <v>0</v>
      </c>
      <c r="AI57" s="318">
        <f t="shared" si="53"/>
        <v>0</v>
      </c>
      <c r="AJ57" s="318">
        <f t="shared" si="141"/>
        <v>0</v>
      </c>
      <c r="AK57" s="318">
        <f t="shared" si="54"/>
        <v>0</v>
      </c>
      <c r="AL57" s="318">
        <f t="shared" si="55"/>
        <v>0</v>
      </c>
      <c r="AM57" s="317">
        <f t="shared" si="56"/>
        <v>0</v>
      </c>
      <c r="AN57" s="318">
        <f t="shared" si="57"/>
        <v>0</v>
      </c>
      <c r="AO57" s="319">
        <f t="shared" si="58"/>
        <v>0</v>
      </c>
      <c r="AP57" s="318">
        <f t="shared" si="59"/>
        <v>0</v>
      </c>
      <c r="AQ57" s="318">
        <f t="shared" si="60"/>
        <v>0</v>
      </c>
      <c r="AR57" s="318">
        <f t="shared" si="61"/>
        <v>0</v>
      </c>
      <c r="AS57" s="318">
        <f t="shared" si="62"/>
        <v>0</v>
      </c>
      <c r="AT57" s="318">
        <f t="shared" si="63"/>
        <v>0</v>
      </c>
      <c r="AU57" s="318">
        <f t="shared" si="64"/>
        <v>0</v>
      </c>
      <c r="AV57" s="318">
        <f t="shared" si="65"/>
        <v>0</v>
      </c>
      <c r="AW57" s="318">
        <f t="shared" si="66"/>
        <v>0</v>
      </c>
      <c r="AX57" s="318">
        <f t="shared" si="67"/>
        <v>0</v>
      </c>
      <c r="AY57" s="318">
        <f t="shared" si="68"/>
        <v>0</v>
      </c>
      <c r="AZ57" s="318">
        <f t="shared" si="69"/>
        <v>0</v>
      </c>
      <c r="BA57" s="318">
        <f t="shared" si="70"/>
        <v>0</v>
      </c>
      <c r="BB57" s="319">
        <f t="shared" si="71"/>
        <v>0</v>
      </c>
      <c r="BC57" s="319">
        <f t="shared" si="72"/>
        <v>0</v>
      </c>
      <c r="BD57" s="317">
        <f t="shared" si="73"/>
        <v>0</v>
      </c>
      <c r="BE57" s="318">
        <f t="shared" si="74"/>
        <v>0</v>
      </c>
      <c r="BF57" s="318">
        <f t="shared" si="75"/>
        <v>0</v>
      </c>
      <c r="BG57" s="318">
        <f t="shared" si="76"/>
        <v>0</v>
      </c>
      <c r="BH57" s="317">
        <f t="shared" si="159"/>
        <v>0</v>
      </c>
      <c r="BI57" s="319">
        <f t="shared" si="159"/>
        <v>0</v>
      </c>
      <c r="BJ57" s="319">
        <f t="shared" si="159"/>
        <v>0</v>
      </c>
      <c r="BK57" s="319">
        <f t="shared" si="159"/>
        <v>0</v>
      </c>
      <c r="BL57" s="319">
        <f t="shared" si="159"/>
        <v>0</v>
      </c>
      <c r="BM57" s="319">
        <f t="shared" si="159"/>
        <v>0</v>
      </c>
      <c r="BN57" s="319">
        <f t="shared" si="159"/>
        <v>0</v>
      </c>
      <c r="BO57" s="319">
        <f t="shared" si="159"/>
        <v>0</v>
      </c>
      <c r="BP57" s="319">
        <f t="shared" si="159"/>
        <v>0</v>
      </c>
      <c r="BQ57" s="319">
        <f t="shared" si="159"/>
        <v>0</v>
      </c>
      <c r="BR57" s="319">
        <f t="shared" si="159"/>
        <v>0</v>
      </c>
      <c r="BS57" s="319">
        <f t="shared" si="159"/>
        <v>0</v>
      </c>
      <c r="BT57" s="319">
        <f t="shared" si="159"/>
        <v>0</v>
      </c>
      <c r="BU57" s="319">
        <f t="shared" si="158"/>
        <v>0</v>
      </c>
      <c r="BV57" s="319">
        <f t="shared" si="158"/>
        <v>0</v>
      </c>
      <c r="BW57" s="319">
        <f t="shared" si="155"/>
        <v>0</v>
      </c>
      <c r="BX57" s="319">
        <f t="shared" si="156"/>
        <v>0</v>
      </c>
      <c r="BY57" s="319">
        <f t="shared" si="156"/>
        <v>0</v>
      </c>
      <c r="BZ57" s="319">
        <f t="shared" si="156"/>
        <v>0</v>
      </c>
      <c r="CA57" s="319">
        <f t="shared" si="156"/>
        <v>0</v>
      </c>
      <c r="CB57" s="317">
        <f t="shared" si="79"/>
        <v>0</v>
      </c>
      <c r="CC57" s="319">
        <f t="shared" si="80"/>
        <v>0</v>
      </c>
      <c r="CD57" s="319">
        <f t="shared" si="81"/>
        <v>0</v>
      </c>
      <c r="CE57" s="319">
        <f t="shared" si="82"/>
        <v>0</v>
      </c>
      <c r="CF57" s="333">
        <f t="shared" si="85"/>
        <v>0</v>
      </c>
      <c r="CG57" s="309">
        <f t="shared" si="86"/>
        <v>0</v>
      </c>
      <c r="CH57" s="309">
        <f t="shared" si="87"/>
        <v>0</v>
      </c>
      <c r="CI57" s="309">
        <f t="shared" si="88"/>
        <v>0</v>
      </c>
      <c r="CJ57" s="309">
        <f t="shared" si="89"/>
        <v>0</v>
      </c>
      <c r="CK57" s="379">
        <f t="shared" si="90"/>
        <v>0</v>
      </c>
      <c r="CL57" s="403">
        <f t="shared" si="160"/>
        <v>0</v>
      </c>
      <c r="CM57" s="403">
        <f t="shared" si="160"/>
        <v>0</v>
      </c>
      <c r="CN57" s="403">
        <f t="shared" si="160"/>
        <v>0</v>
      </c>
      <c r="CO57" s="403">
        <f t="shared" si="160"/>
        <v>0</v>
      </c>
      <c r="CP57" s="403">
        <f t="shared" si="160"/>
        <v>0</v>
      </c>
      <c r="CQ57" s="403">
        <f t="shared" si="160"/>
        <v>0</v>
      </c>
      <c r="CR57" s="403">
        <f t="shared" si="160"/>
        <v>0</v>
      </c>
      <c r="CS57" s="403">
        <f t="shared" si="160"/>
        <v>0</v>
      </c>
      <c r="CT57" s="403">
        <f t="shared" si="160"/>
        <v>0</v>
      </c>
      <c r="CU57" s="403">
        <f t="shared" si="160"/>
        <v>0</v>
      </c>
      <c r="CV57" s="403">
        <f t="shared" si="143"/>
        <v>0</v>
      </c>
      <c r="CW57" s="403">
        <f t="shared" si="143"/>
        <v>0</v>
      </c>
      <c r="CX57" s="403">
        <f t="shared" si="161"/>
        <v>0</v>
      </c>
      <c r="CY57" s="403">
        <f t="shared" si="161"/>
        <v>0</v>
      </c>
      <c r="CZ57" s="403">
        <f t="shared" si="161"/>
        <v>0</v>
      </c>
      <c r="DA57" s="403">
        <f t="shared" si="161"/>
        <v>0</v>
      </c>
      <c r="DB57" s="403">
        <f t="shared" si="161"/>
        <v>0</v>
      </c>
      <c r="DC57" s="403">
        <f t="shared" si="161"/>
        <v>0</v>
      </c>
      <c r="DD57" s="403">
        <f t="shared" si="161"/>
        <v>0</v>
      </c>
      <c r="DE57" s="403">
        <f t="shared" si="161"/>
        <v>0</v>
      </c>
      <c r="DF57" s="403">
        <f t="shared" si="144"/>
        <v>0</v>
      </c>
      <c r="DG57" s="403">
        <f t="shared" si="144"/>
        <v>0</v>
      </c>
      <c r="DH57" s="403">
        <f t="shared" si="161"/>
        <v>0</v>
      </c>
      <c r="DI57" s="403">
        <f t="shared" si="144"/>
        <v>0</v>
      </c>
      <c r="DJ57" s="403">
        <f t="shared" si="144"/>
        <v>0</v>
      </c>
      <c r="DK57" s="403">
        <f t="shared" si="144"/>
        <v>0</v>
      </c>
      <c r="DL57" s="403">
        <f t="shared" si="161"/>
        <v>0</v>
      </c>
      <c r="DM57" s="403">
        <f t="shared" si="162"/>
        <v>0</v>
      </c>
      <c r="DN57" s="403">
        <f t="shared" si="162"/>
        <v>0</v>
      </c>
      <c r="DO57" s="403">
        <f t="shared" si="162"/>
        <v>0</v>
      </c>
      <c r="DP57" s="403">
        <f t="shared" si="162"/>
        <v>0</v>
      </c>
      <c r="DQ57" s="403">
        <f t="shared" si="162"/>
        <v>0</v>
      </c>
      <c r="DR57" s="403">
        <f t="shared" si="162"/>
        <v>0</v>
      </c>
      <c r="DS57" s="403">
        <f t="shared" si="162"/>
        <v>0</v>
      </c>
      <c r="DT57" s="403">
        <f t="shared" si="162"/>
        <v>0</v>
      </c>
      <c r="DU57" s="403">
        <f t="shared" si="162"/>
        <v>0</v>
      </c>
      <c r="DV57" s="403">
        <f t="shared" si="83"/>
        <v>0</v>
      </c>
      <c r="DW57" s="403">
        <f t="shared" si="84"/>
        <v>0</v>
      </c>
      <c r="DX57" s="403">
        <f t="shared" si="163"/>
        <v>0</v>
      </c>
      <c r="DY57" s="403">
        <f t="shared" si="163"/>
        <v>0</v>
      </c>
      <c r="DZ57" s="403">
        <f t="shared" si="163"/>
        <v>0</v>
      </c>
      <c r="EA57" s="403">
        <f t="shared" si="163"/>
        <v>0</v>
      </c>
      <c r="EB57" s="403">
        <f t="shared" si="163"/>
        <v>0</v>
      </c>
      <c r="EC57" s="403">
        <f t="shared" si="163"/>
        <v>0</v>
      </c>
      <c r="ED57" s="403">
        <f t="shared" si="163"/>
        <v>0</v>
      </c>
      <c r="EE57" s="403">
        <f t="shared" si="163"/>
        <v>0</v>
      </c>
      <c r="EF57" s="403">
        <f t="shared" si="146"/>
        <v>0</v>
      </c>
      <c r="EG57" s="403">
        <f t="shared" si="164"/>
        <v>0</v>
      </c>
      <c r="EH57" s="403">
        <f t="shared" si="164"/>
        <v>0</v>
      </c>
      <c r="EI57" s="403">
        <f t="shared" si="164"/>
        <v>0</v>
      </c>
      <c r="EJ57" s="403">
        <f t="shared" si="164"/>
        <v>0</v>
      </c>
      <c r="EK57" s="403">
        <f t="shared" si="164"/>
        <v>0</v>
      </c>
      <c r="EL57" s="403">
        <f t="shared" si="164"/>
        <v>0</v>
      </c>
      <c r="EM57" s="403">
        <f t="shared" si="164"/>
        <v>0</v>
      </c>
      <c r="EN57" s="403">
        <f t="shared" si="164"/>
        <v>0</v>
      </c>
      <c r="EO57" s="403">
        <f t="shared" si="164"/>
        <v>0</v>
      </c>
      <c r="EP57" s="403">
        <f t="shared" si="165"/>
        <v>0</v>
      </c>
      <c r="EQ57" s="403">
        <f t="shared" si="148"/>
        <v>0</v>
      </c>
      <c r="ER57" s="403">
        <f t="shared" si="165"/>
        <v>0</v>
      </c>
      <c r="ES57" s="403">
        <f t="shared" si="165"/>
        <v>0</v>
      </c>
      <c r="ET57" s="403">
        <f t="shared" si="165"/>
        <v>0</v>
      </c>
      <c r="EU57" s="403">
        <f t="shared" si="165"/>
        <v>0</v>
      </c>
      <c r="EV57" s="403">
        <f t="shared" si="165"/>
        <v>0</v>
      </c>
      <c r="EW57" s="403">
        <f t="shared" si="165"/>
        <v>0</v>
      </c>
      <c r="EX57" s="403">
        <f t="shared" si="165"/>
        <v>0</v>
      </c>
      <c r="EY57" s="403">
        <f t="shared" si="165"/>
        <v>0</v>
      </c>
      <c r="EZ57" s="403">
        <f t="shared" si="165"/>
        <v>0</v>
      </c>
      <c r="FA57" s="403">
        <f t="shared" si="166"/>
        <v>0</v>
      </c>
      <c r="FB57" s="403">
        <f t="shared" si="166"/>
        <v>0</v>
      </c>
      <c r="FC57" s="403">
        <f t="shared" si="166"/>
        <v>0</v>
      </c>
      <c r="FD57" s="403">
        <f t="shared" si="166"/>
        <v>0</v>
      </c>
      <c r="FE57" s="403">
        <f t="shared" si="166"/>
        <v>0</v>
      </c>
      <c r="FF57" s="403">
        <f t="shared" si="166"/>
        <v>0</v>
      </c>
      <c r="FG57" s="403">
        <f t="shared" si="166"/>
        <v>0</v>
      </c>
      <c r="FH57" s="403">
        <f t="shared" si="166"/>
        <v>0</v>
      </c>
      <c r="FI57" s="403">
        <f t="shared" si="166"/>
        <v>0</v>
      </c>
      <c r="FJ57" s="403">
        <f t="shared" si="166"/>
        <v>0</v>
      </c>
      <c r="FK57" s="403">
        <f t="shared" si="167"/>
        <v>0</v>
      </c>
      <c r="FL57" s="403">
        <f t="shared" si="167"/>
        <v>0</v>
      </c>
      <c r="FM57" s="403">
        <f t="shared" si="167"/>
        <v>0</v>
      </c>
      <c r="FN57" s="403">
        <f t="shared" si="167"/>
        <v>0</v>
      </c>
      <c r="FO57" s="403">
        <f t="shared" si="167"/>
        <v>0</v>
      </c>
      <c r="FP57" s="403">
        <f t="shared" si="167"/>
        <v>0</v>
      </c>
      <c r="FQ57" s="403">
        <f t="shared" si="167"/>
        <v>0</v>
      </c>
      <c r="FR57" s="403">
        <f t="shared" si="167"/>
        <v>0</v>
      </c>
      <c r="FS57" s="403">
        <f t="shared" si="167"/>
        <v>0</v>
      </c>
      <c r="FT57" s="403">
        <f t="shared" si="167"/>
        <v>0</v>
      </c>
      <c r="FU57" s="403">
        <f t="shared" si="168"/>
        <v>0</v>
      </c>
      <c r="FV57" s="403">
        <f t="shared" si="168"/>
        <v>0</v>
      </c>
      <c r="FW57" s="403">
        <f t="shared" si="168"/>
        <v>0</v>
      </c>
      <c r="FX57" s="403">
        <f t="shared" si="168"/>
        <v>0</v>
      </c>
      <c r="FY57" s="403">
        <f t="shared" si="168"/>
        <v>0</v>
      </c>
      <c r="FZ57" s="403">
        <f t="shared" si="168"/>
        <v>0</v>
      </c>
      <c r="GA57" s="403">
        <f t="shared" si="168"/>
        <v>0</v>
      </c>
      <c r="GB57" s="403">
        <f t="shared" si="168"/>
        <v>0</v>
      </c>
      <c r="GC57" s="403">
        <f t="shared" si="168"/>
        <v>0</v>
      </c>
      <c r="GD57" s="403">
        <f t="shared" si="168"/>
        <v>0</v>
      </c>
      <c r="GE57" s="403">
        <f t="shared" si="168"/>
        <v>0</v>
      </c>
      <c r="GF57" s="403">
        <f t="shared" si="168"/>
        <v>0</v>
      </c>
      <c r="GG57" s="403">
        <f t="shared" si="168"/>
        <v>0</v>
      </c>
      <c r="GH57" s="403">
        <f t="shared" si="151"/>
        <v>0</v>
      </c>
      <c r="GI57" s="403">
        <f t="shared" si="169"/>
        <v>0</v>
      </c>
      <c r="GJ57" s="403">
        <f t="shared" si="169"/>
        <v>0</v>
      </c>
      <c r="GK57" s="403">
        <f t="shared" si="169"/>
        <v>0</v>
      </c>
      <c r="GL57" s="403">
        <f t="shared" si="169"/>
        <v>0</v>
      </c>
      <c r="GM57" s="403">
        <f t="shared" si="169"/>
        <v>0</v>
      </c>
      <c r="GN57" s="403">
        <f t="shared" si="169"/>
        <v>0</v>
      </c>
      <c r="GO57" s="403">
        <f t="shared" si="169"/>
        <v>0</v>
      </c>
      <c r="GP57" s="403">
        <f t="shared" si="169"/>
        <v>0</v>
      </c>
      <c r="GQ57" s="403">
        <f t="shared" si="169"/>
        <v>0</v>
      </c>
      <c r="GR57" s="403">
        <f t="shared" si="170"/>
        <v>0</v>
      </c>
      <c r="GS57" s="403">
        <f t="shared" si="170"/>
        <v>0</v>
      </c>
      <c r="GT57" s="403">
        <f t="shared" si="170"/>
        <v>0</v>
      </c>
      <c r="GU57" s="403">
        <f t="shared" si="170"/>
        <v>0</v>
      </c>
      <c r="GV57" s="403">
        <f t="shared" si="170"/>
        <v>0</v>
      </c>
      <c r="GW57" s="403">
        <f t="shared" si="170"/>
        <v>0</v>
      </c>
      <c r="GX57" s="403">
        <f t="shared" si="170"/>
        <v>0</v>
      </c>
      <c r="GY57" s="403">
        <f t="shared" si="170"/>
        <v>0</v>
      </c>
      <c r="GZ57" s="403">
        <f t="shared" si="170"/>
        <v>0</v>
      </c>
      <c r="HA57" s="403">
        <f t="shared" si="170"/>
        <v>0</v>
      </c>
      <c r="HB57" s="403">
        <f t="shared" si="153"/>
        <v>0</v>
      </c>
      <c r="HC57" s="311"/>
      <c r="HD57" s="311"/>
      <c r="HE57" s="311"/>
      <c r="HF57" s="311"/>
      <c r="HG57" s="221" t="str">
        <f t="shared" si="40"/>
        <v/>
      </c>
      <c r="HH57" s="221" t="str">
        <f t="shared" si="41"/>
        <v/>
      </c>
      <c r="HI57" s="311"/>
      <c r="HJ57" s="311"/>
      <c r="HK57" s="311"/>
      <c r="HL57" s="311"/>
      <c r="HM57" s="311"/>
      <c r="HN57" s="311"/>
      <c r="HO57" s="311"/>
      <c r="HP57" s="311"/>
      <c r="HQ57" s="311"/>
      <c r="HR57" s="311"/>
      <c r="HS57" s="311"/>
      <c r="HT57" s="311"/>
      <c r="HU57" s="311"/>
      <c r="HV57" s="311"/>
      <c r="HW57" s="311"/>
      <c r="HX57" s="311"/>
      <c r="HY57" s="311"/>
      <c r="HZ57" s="311"/>
      <c r="IA57" s="311"/>
      <c r="IB57" s="311"/>
      <c r="IC57" s="311"/>
      <c r="ID57" s="311"/>
      <c r="IE57" s="311"/>
      <c r="IF57" s="311"/>
      <c r="IG57" s="311"/>
      <c r="IH57" s="311"/>
      <c r="II57" s="311"/>
      <c r="IJ57" s="311"/>
    </row>
    <row r="58" spans="1:244" s="12" customFormat="1" ht="12" customHeight="1">
      <c r="A58" s="216"/>
      <c r="B58" s="217"/>
      <c r="C58" s="223"/>
      <c r="D58" s="219"/>
      <c r="E58" s="220" t="str">
        <f t="shared" si="117"/>
        <v/>
      </c>
      <c r="F58" s="221" t="str">
        <f t="shared" si="7"/>
        <v/>
      </c>
      <c r="G58" s="219"/>
      <c r="H58" s="220" t="str">
        <f t="shared" si="118"/>
        <v/>
      </c>
      <c r="I58" s="221" t="str">
        <f t="shared" si="9"/>
        <v/>
      </c>
      <c r="J58" s="222"/>
      <c r="K58" s="252">
        <f t="shared" si="119"/>
        <v>0</v>
      </c>
      <c r="L58" s="238">
        <f t="shared" si="142"/>
        <v>0</v>
      </c>
      <c r="M58" s="238">
        <f t="shared" si="134"/>
        <v>0</v>
      </c>
      <c r="N58" s="316">
        <f t="shared" si="135"/>
        <v>0</v>
      </c>
      <c r="O58" s="316">
        <f t="shared" si="136"/>
        <v>0</v>
      </c>
      <c r="P58" s="316">
        <f t="shared" si="137"/>
        <v>0</v>
      </c>
      <c r="Q58" s="316">
        <f t="shared" si="138"/>
        <v>0</v>
      </c>
      <c r="R58" s="371">
        <f t="shared" si="120"/>
        <v>0</v>
      </c>
      <c r="S58" s="316">
        <f t="shared" si="139"/>
        <v>0</v>
      </c>
      <c r="T58" s="316">
        <f t="shared" si="121"/>
        <v>0</v>
      </c>
      <c r="U58" s="316">
        <f t="shared" si="140"/>
        <v>0</v>
      </c>
      <c r="V58" s="317">
        <f t="shared" si="42"/>
        <v>0</v>
      </c>
      <c r="W58" s="318">
        <f t="shared" si="43"/>
        <v>0</v>
      </c>
      <c r="X58" s="318">
        <f t="shared" si="44"/>
        <v>0</v>
      </c>
      <c r="Y58" s="318">
        <f t="shared" si="45"/>
        <v>0</v>
      </c>
      <c r="Z58" s="318">
        <f t="shared" si="46"/>
        <v>0</v>
      </c>
      <c r="AA58" s="318">
        <f>IF(dkontonr&gt;1499,IF(dkontonr&lt;1560,$N58,0))+IF(kkontonr&gt;1499,IF(kkontonr&lt;1560,$O58,0))+IF(dkontonr&gt;(Kontoplan!AF$3-1),IF(dkontonr&lt;(Kontoplan!AF$3+1000),$N58,0))+IF(kkontonr&gt;(Kontoplan!AF$3-1),IF(kkontonr&lt;(Kontoplan!AF$3+1000),$O58,0),0)</f>
        <v>0</v>
      </c>
      <c r="AB58" s="318">
        <f t="shared" si="47"/>
        <v>0</v>
      </c>
      <c r="AC58" s="318">
        <f t="shared" si="48"/>
        <v>0</v>
      </c>
      <c r="AD58" s="318">
        <f t="shared" si="49"/>
        <v>0</v>
      </c>
      <c r="AE58" s="318">
        <f t="shared" si="50"/>
        <v>0</v>
      </c>
      <c r="AF58" s="318">
        <f t="shared" si="51"/>
        <v>0</v>
      </c>
      <c r="AG58" s="318">
        <f>IF(dkontonr&gt;2399,IF(dkontonr&lt;2500,$N58,0))+IF(kkontonr&gt;2399,IF(kkontonr&lt;2500,$O58,0))+IF(dkontonr&gt;(Kontoplan!$AF$4-1),IF(dkontonr&lt;(Kontoplan!$AF$4+1000),$N58,0))+IF(kkontonr&gt;(Kontoplan!$AF$4-1),IF(kkontonr&lt;(Kontoplan!$AF$4+1000),$O58,0))</f>
        <v>0</v>
      </c>
      <c r="AH58" s="318">
        <f t="shared" si="52"/>
        <v>0</v>
      </c>
      <c r="AI58" s="318">
        <f t="shared" si="53"/>
        <v>0</v>
      </c>
      <c r="AJ58" s="318">
        <f t="shared" si="141"/>
        <v>0</v>
      </c>
      <c r="AK58" s="318">
        <f t="shared" si="54"/>
        <v>0</v>
      </c>
      <c r="AL58" s="318">
        <f t="shared" si="55"/>
        <v>0</v>
      </c>
      <c r="AM58" s="317">
        <f t="shared" si="56"/>
        <v>0</v>
      </c>
      <c r="AN58" s="318">
        <f t="shared" si="57"/>
        <v>0</v>
      </c>
      <c r="AO58" s="319">
        <f t="shared" si="58"/>
        <v>0</v>
      </c>
      <c r="AP58" s="318">
        <f t="shared" si="59"/>
        <v>0</v>
      </c>
      <c r="AQ58" s="318">
        <f t="shared" si="60"/>
        <v>0</v>
      </c>
      <c r="AR58" s="318">
        <f t="shared" si="61"/>
        <v>0</v>
      </c>
      <c r="AS58" s="318">
        <f t="shared" si="62"/>
        <v>0</v>
      </c>
      <c r="AT58" s="318">
        <f t="shared" si="63"/>
        <v>0</v>
      </c>
      <c r="AU58" s="318">
        <f t="shared" si="64"/>
        <v>0</v>
      </c>
      <c r="AV58" s="318">
        <f t="shared" si="65"/>
        <v>0</v>
      </c>
      <c r="AW58" s="318">
        <f t="shared" si="66"/>
        <v>0</v>
      </c>
      <c r="AX58" s="318">
        <f t="shared" si="67"/>
        <v>0</v>
      </c>
      <c r="AY58" s="318">
        <f t="shared" si="68"/>
        <v>0</v>
      </c>
      <c r="AZ58" s="318">
        <f t="shared" si="69"/>
        <v>0</v>
      </c>
      <c r="BA58" s="318">
        <f t="shared" si="70"/>
        <v>0</v>
      </c>
      <c r="BB58" s="319">
        <f t="shared" si="71"/>
        <v>0</v>
      </c>
      <c r="BC58" s="319">
        <f t="shared" si="72"/>
        <v>0</v>
      </c>
      <c r="BD58" s="317">
        <f t="shared" si="73"/>
        <v>0</v>
      </c>
      <c r="BE58" s="318">
        <f t="shared" si="74"/>
        <v>0</v>
      </c>
      <c r="BF58" s="318">
        <f t="shared" si="75"/>
        <v>0</v>
      </c>
      <c r="BG58" s="318">
        <f t="shared" si="76"/>
        <v>0</v>
      </c>
      <c r="BH58" s="317">
        <f t="shared" si="159"/>
        <v>0</v>
      </c>
      <c r="BI58" s="319">
        <f t="shared" si="159"/>
        <v>0</v>
      </c>
      <c r="BJ58" s="319">
        <f t="shared" si="159"/>
        <v>0</v>
      </c>
      <c r="BK58" s="319">
        <f t="shared" si="159"/>
        <v>0</v>
      </c>
      <c r="BL58" s="319">
        <f t="shared" si="159"/>
        <v>0</v>
      </c>
      <c r="BM58" s="319">
        <f t="shared" si="159"/>
        <v>0</v>
      </c>
      <c r="BN58" s="319">
        <f t="shared" si="159"/>
        <v>0</v>
      </c>
      <c r="BO58" s="319">
        <f t="shared" si="159"/>
        <v>0</v>
      </c>
      <c r="BP58" s="319">
        <f t="shared" si="159"/>
        <v>0</v>
      </c>
      <c r="BQ58" s="319">
        <f t="shared" si="159"/>
        <v>0</v>
      </c>
      <c r="BR58" s="319">
        <f t="shared" si="159"/>
        <v>0</v>
      </c>
      <c r="BS58" s="319">
        <f t="shared" si="159"/>
        <v>0</v>
      </c>
      <c r="BT58" s="319">
        <f t="shared" si="159"/>
        <v>0</v>
      </c>
      <c r="BU58" s="319">
        <f t="shared" si="158"/>
        <v>0</v>
      </c>
      <c r="BV58" s="319">
        <f t="shared" si="158"/>
        <v>0</v>
      </c>
      <c r="BW58" s="319">
        <f t="shared" si="155"/>
        <v>0</v>
      </c>
      <c r="BX58" s="319">
        <f t="shared" si="156"/>
        <v>0</v>
      </c>
      <c r="BY58" s="319">
        <f t="shared" si="156"/>
        <v>0</v>
      </c>
      <c r="BZ58" s="319">
        <f t="shared" si="156"/>
        <v>0</v>
      </c>
      <c r="CA58" s="319">
        <f t="shared" si="156"/>
        <v>0</v>
      </c>
      <c r="CB58" s="317">
        <f t="shared" si="79"/>
        <v>0</v>
      </c>
      <c r="CC58" s="319">
        <f t="shared" si="80"/>
        <v>0</v>
      </c>
      <c r="CD58" s="319">
        <f t="shared" si="81"/>
        <v>0</v>
      </c>
      <c r="CE58" s="319">
        <f t="shared" si="82"/>
        <v>0</v>
      </c>
      <c r="CF58" s="333">
        <f t="shared" si="85"/>
        <v>0</v>
      </c>
      <c r="CG58" s="309">
        <f t="shared" si="86"/>
        <v>0</v>
      </c>
      <c r="CH58" s="309">
        <f t="shared" si="87"/>
        <v>0</v>
      </c>
      <c r="CI58" s="309">
        <f t="shared" si="88"/>
        <v>0</v>
      </c>
      <c r="CJ58" s="309">
        <f t="shared" si="89"/>
        <v>0</v>
      </c>
      <c r="CK58" s="379">
        <f t="shared" si="90"/>
        <v>0</v>
      </c>
      <c r="CL58" s="403">
        <f t="shared" si="160"/>
        <v>0</v>
      </c>
      <c r="CM58" s="403">
        <f t="shared" si="160"/>
        <v>0</v>
      </c>
      <c r="CN58" s="403">
        <f t="shared" si="160"/>
        <v>0</v>
      </c>
      <c r="CO58" s="403">
        <f t="shared" si="160"/>
        <v>0</v>
      </c>
      <c r="CP58" s="403">
        <f t="shared" si="160"/>
        <v>0</v>
      </c>
      <c r="CQ58" s="403">
        <f t="shared" si="160"/>
        <v>0</v>
      </c>
      <c r="CR58" s="403">
        <f t="shared" si="160"/>
        <v>0</v>
      </c>
      <c r="CS58" s="403">
        <f t="shared" si="160"/>
        <v>0</v>
      </c>
      <c r="CT58" s="403">
        <f t="shared" si="160"/>
        <v>0</v>
      </c>
      <c r="CU58" s="403">
        <f t="shared" si="160"/>
        <v>0</v>
      </c>
      <c r="CV58" s="403">
        <f t="shared" si="143"/>
        <v>0</v>
      </c>
      <c r="CW58" s="403">
        <f t="shared" si="143"/>
        <v>0</v>
      </c>
      <c r="CX58" s="403">
        <f t="shared" si="161"/>
        <v>0</v>
      </c>
      <c r="CY58" s="403">
        <f t="shared" si="161"/>
        <v>0</v>
      </c>
      <c r="CZ58" s="403">
        <f t="shared" si="161"/>
        <v>0</v>
      </c>
      <c r="DA58" s="403">
        <f t="shared" si="161"/>
        <v>0</v>
      </c>
      <c r="DB58" s="403">
        <f t="shared" si="161"/>
        <v>0</v>
      </c>
      <c r="DC58" s="403">
        <f t="shared" si="161"/>
        <v>0</v>
      </c>
      <c r="DD58" s="403">
        <f t="shared" si="161"/>
        <v>0</v>
      </c>
      <c r="DE58" s="403">
        <f t="shared" si="161"/>
        <v>0</v>
      </c>
      <c r="DF58" s="403">
        <f t="shared" si="144"/>
        <v>0</v>
      </c>
      <c r="DG58" s="403">
        <f t="shared" si="144"/>
        <v>0</v>
      </c>
      <c r="DH58" s="403">
        <f t="shared" si="161"/>
        <v>0</v>
      </c>
      <c r="DI58" s="403">
        <f t="shared" si="144"/>
        <v>0</v>
      </c>
      <c r="DJ58" s="403">
        <f t="shared" si="144"/>
        <v>0</v>
      </c>
      <c r="DK58" s="403">
        <f t="shared" si="144"/>
        <v>0</v>
      </c>
      <c r="DL58" s="403">
        <f t="shared" si="161"/>
        <v>0</v>
      </c>
      <c r="DM58" s="403">
        <f t="shared" si="162"/>
        <v>0</v>
      </c>
      <c r="DN58" s="403">
        <f t="shared" si="162"/>
        <v>0</v>
      </c>
      <c r="DO58" s="403">
        <f t="shared" si="162"/>
        <v>0</v>
      </c>
      <c r="DP58" s="403">
        <f t="shared" si="162"/>
        <v>0</v>
      </c>
      <c r="DQ58" s="403">
        <f t="shared" si="162"/>
        <v>0</v>
      </c>
      <c r="DR58" s="403">
        <f t="shared" si="162"/>
        <v>0</v>
      </c>
      <c r="DS58" s="403">
        <f t="shared" si="162"/>
        <v>0</v>
      </c>
      <c r="DT58" s="403">
        <f t="shared" si="162"/>
        <v>0</v>
      </c>
      <c r="DU58" s="403">
        <f t="shared" si="162"/>
        <v>0</v>
      </c>
      <c r="DV58" s="403">
        <f t="shared" si="83"/>
        <v>0</v>
      </c>
      <c r="DW58" s="403">
        <f t="shared" si="84"/>
        <v>0</v>
      </c>
      <c r="DX58" s="403">
        <f t="shared" si="163"/>
        <v>0</v>
      </c>
      <c r="DY58" s="403">
        <f t="shared" si="163"/>
        <v>0</v>
      </c>
      <c r="DZ58" s="403">
        <f t="shared" si="163"/>
        <v>0</v>
      </c>
      <c r="EA58" s="403">
        <f t="shared" si="163"/>
        <v>0</v>
      </c>
      <c r="EB58" s="403">
        <f t="shared" si="163"/>
        <v>0</v>
      </c>
      <c r="EC58" s="403">
        <f t="shared" si="163"/>
        <v>0</v>
      </c>
      <c r="ED58" s="403">
        <f t="shared" si="163"/>
        <v>0</v>
      </c>
      <c r="EE58" s="403">
        <f t="shared" si="163"/>
        <v>0</v>
      </c>
      <c r="EF58" s="403">
        <f t="shared" si="146"/>
        <v>0</v>
      </c>
      <c r="EG58" s="403">
        <f t="shared" si="164"/>
        <v>0</v>
      </c>
      <c r="EH58" s="403">
        <f t="shared" si="164"/>
        <v>0</v>
      </c>
      <c r="EI58" s="403">
        <f t="shared" si="164"/>
        <v>0</v>
      </c>
      <c r="EJ58" s="403">
        <f t="shared" si="164"/>
        <v>0</v>
      </c>
      <c r="EK58" s="403">
        <f t="shared" si="164"/>
        <v>0</v>
      </c>
      <c r="EL58" s="403">
        <f t="shared" si="164"/>
        <v>0</v>
      </c>
      <c r="EM58" s="403">
        <f t="shared" si="164"/>
        <v>0</v>
      </c>
      <c r="EN58" s="403">
        <f t="shared" si="164"/>
        <v>0</v>
      </c>
      <c r="EO58" s="403">
        <f t="shared" si="164"/>
        <v>0</v>
      </c>
      <c r="EP58" s="403">
        <f t="shared" si="165"/>
        <v>0</v>
      </c>
      <c r="EQ58" s="403">
        <f t="shared" si="148"/>
        <v>0</v>
      </c>
      <c r="ER58" s="403">
        <f t="shared" si="165"/>
        <v>0</v>
      </c>
      <c r="ES58" s="403">
        <f t="shared" si="165"/>
        <v>0</v>
      </c>
      <c r="ET58" s="403">
        <f t="shared" si="165"/>
        <v>0</v>
      </c>
      <c r="EU58" s="403">
        <f t="shared" si="165"/>
        <v>0</v>
      </c>
      <c r="EV58" s="403">
        <f t="shared" si="165"/>
        <v>0</v>
      </c>
      <c r="EW58" s="403">
        <f t="shared" si="165"/>
        <v>0</v>
      </c>
      <c r="EX58" s="403">
        <f t="shared" si="165"/>
        <v>0</v>
      </c>
      <c r="EY58" s="403">
        <f t="shared" si="165"/>
        <v>0</v>
      </c>
      <c r="EZ58" s="403">
        <f t="shared" si="165"/>
        <v>0</v>
      </c>
      <c r="FA58" s="403">
        <f t="shared" si="166"/>
        <v>0</v>
      </c>
      <c r="FB58" s="403">
        <f t="shared" si="166"/>
        <v>0</v>
      </c>
      <c r="FC58" s="403">
        <f t="shared" si="166"/>
        <v>0</v>
      </c>
      <c r="FD58" s="403">
        <f t="shared" si="166"/>
        <v>0</v>
      </c>
      <c r="FE58" s="403">
        <f t="shared" si="166"/>
        <v>0</v>
      </c>
      <c r="FF58" s="403">
        <f t="shared" si="166"/>
        <v>0</v>
      </c>
      <c r="FG58" s="403">
        <f t="shared" si="166"/>
        <v>0</v>
      </c>
      <c r="FH58" s="403">
        <f t="shared" si="166"/>
        <v>0</v>
      </c>
      <c r="FI58" s="403">
        <f t="shared" si="166"/>
        <v>0</v>
      </c>
      <c r="FJ58" s="403">
        <f t="shared" si="166"/>
        <v>0</v>
      </c>
      <c r="FK58" s="403">
        <f t="shared" si="167"/>
        <v>0</v>
      </c>
      <c r="FL58" s="403">
        <f t="shared" si="167"/>
        <v>0</v>
      </c>
      <c r="FM58" s="403">
        <f t="shared" si="167"/>
        <v>0</v>
      </c>
      <c r="FN58" s="403">
        <f t="shared" si="167"/>
        <v>0</v>
      </c>
      <c r="FO58" s="403">
        <f t="shared" si="167"/>
        <v>0</v>
      </c>
      <c r="FP58" s="403">
        <f t="shared" si="167"/>
        <v>0</v>
      </c>
      <c r="FQ58" s="403">
        <f t="shared" si="167"/>
        <v>0</v>
      </c>
      <c r="FR58" s="403">
        <f t="shared" si="167"/>
        <v>0</v>
      </c>
      <c r="FS58" s="403">
        <f t="shared" si="167"/>
        <v>0</v>
      </c>
      <c r="FT58" s="403">
        <f t="shared" si="167"/>
        <v>0</v>
      </c>
      <c r="FU58" s="403">
        <f t="shared" si="168"/>
        <v>0</v>
      </c>
      <c r="FV58" s="403">
        <f t="shared" si="168"/>
        <v>0</v>
      </c>
      <c r="FW58" s="403">
        <f t="shared" si="168"/>
        <v>0</v>
      </c>
      <c r="FX58" s="403">
        <f t="shared" si="168"/>
        <v>0</v>
      </c>
      <c r="FY58" s="403">
        <f t="shared" si="168"/>
        <v>0</v>
      </c>
      <c r="FZ58" s="403">
        <f t="shared" si="168"/>
        <v>0</v>
      </c>
      <c r="GA58" s="403">
        <f t="shared" si="168"/>
        <v>0</v>
      </c>
      <c r="GB58" s="403">
        <f t="shared" si="168"/>
        <v>0</v>
      </c>
      <c r="GC58" s="403">
        <f t="shared" si="168"/>
        <v>0</v>
      </c>
      <c r="GD58" s="403">
        <f t="shared" si="168"/>
        <v>0</v>
      </c>
      <c r="GE58" s="403">
        <f t="shared" si="168"/>
        <v>0</v>
      </c>
      <c r="GF58" s="403">
        <f t="shared" si="168"/>
        <v>0</v>
      </c>
      <c r="GG58" s="403">
        <f t="shared" si="168"/>
        <v>0</v>
      </c>
      <c r="GH58" s="403">
        <f t="shared" si="151"/>
        <v>0</v>
      </c>
      <c r="GI58" s="403">
        <f t="shared" si="169"/>
        <v>0</v>
      </c>
      <c r="GJ58" s="403">
        <f t="shared" si="169"/>
        <v>0</v>
      </c>
      <c r="GK58" s="403">
        <f t="shared" si="169"/>
        <v>0</v>
      </c>
      <c r="GL58" s="403">
        <f t="shared" si="169"/>
        <v>0</v>
      </c>
      <c r="GM58" s="403">
        <f t="shared" si="169"/>
        <v>0</v>
      </c>
      <c r="GN58" s="403">
        <f t="shared" si="169"/>
        <v>0</v>
      </c>
      <c r="GO58" s="403">
        <f t="shared" si="169"/>
        <v>0</v>
      </c>
      <c r="GP58" s="403">
        <f t="shared" si="169"/>
        <v>0</v>
      </c>
      <c r="GQ58" s="403">
        <f t="shared" si="169"/>
        <v>0</v>
      </c>
      <c r="GR58" s="403">
        <f t="shared" si="170"/>
        <v>0</v>
      </c>
      <c r="GS58" s="403">
        <f t="shared" si="170"/>
        <v>0</v>
      </c>
      <c r="GT58" s="403">
        <f t="shared" si="170"/>
        <v>0</v>
      </c>
      <c r="GU58" s="403">
        <f t="shared" si="170"/>
        <v>0</v>
      </c>
      <c r="GV58" s="403">
        <f t="shared" si="170"/>
        <v>0</v>
      </c>
      <c r="GW58" s="403">
        <f t="shared" si="170"/>
        <v>0</v>
      </c>
      <c r="GX58" s="403">
        <f t="shared" si="170"/>
        <v>0</v>
      </c>
      <c r="GY58" s="403">
        <f t="shared" si="170"/>
        <v>0</v>
      </c>
      <c r="GZ58" s="403">
        <f t="shared" si="170"/>
        <v>0</v>
      </c>
      <c r="HA58" s="403">
        <f t="shared" si="170"/>
        <v>0</v>
      </c>
      <c r="HB58" s="403">
        <f t="shared" si="153"/>
        <v>0</v>
      </c>
      <c r="HC58" s="311"/>
      <c r="HD58" s="311"/>
      <c r="HE58" s="311"/>
      <c r="HF58" s="311"/>
      <c r="HG58" s="221" t="str">
        <f t="shared" si="40"/>
        <v/>
      </c>
      <c r="HH58" s="221" t="str">
        <f t="shared" si="41"/>
        <v/>
      </c>
      <c r="HI58" s="311"/>
      <c r="HJ58" s="311"/>
      <c r="HK58" s="311"/>
      <c r="HL58" s="311"/>
      <c r="HM58" s="311"/>
      <c r="HN58" s="311"/>
      <c r="HO58" s="311"/>
      <c r="HP58" s="311"/>
      <c r="HQ58" s="311"/>
      <c r="HR58" s="311"/>
      <c r="HS58" s="311"/>
      <c r="HT58" s="311"/>
      <c r="HU58" s="311"/>
      <c r="HV58" s="311"/>
      <c r="HW58" s="311"/>
      <c r="HX58" s="311"/>
      <c r="HY58" s="311"/>
      <c r="HZ58" s="311"/>
      <c r="IA58" s="311"/>
      <c r="IB58" s="311"/>
      <c r="IC58" s="311"/>
      <c r="ID58" s="311"/>
      <c r="IE58" s="311"/>
      <c r="IF58" s="311"/>
      <c r="IG58" s="311"/>
      <c r="IH58" s="311"/>
      <c r="II58" s="311"/>
      <c r="IJ58" s="311"/>
    </row>
    <row r="59" spans="1:244" s="12" customFormat="1" ht="12" customHeight="1">
      <c r="A59" s="216"/>
      <c r="B59" s="217"/>
      <c r="C59" s="223"/>
      <c r="D59" s="219"/>
      <c r="E59" s="220" t="str">
        <f t="shared" si="117"/>
        <v/>
      </c>
      <c r="F59" s="221" t="str">
        <f t="shared" si="7"/>
        <v/>
      </c>
      <c r="G59" s="219"/>
      <c r="H59" s="220" t="str">
        <f t="shared" si="118"/>
        <v/>
      </c>
      <c r="I59" s="221" t="str">
        <f t="shared" si="9"/>
        <v/>
      </c>
      <c r="J59" s="222"/>
      <c r="K59" s="252">
        <f t="shared" si="119"/>
        <v>0</v>
      </c>
      <c r="L59" s="238">
        <f t="shared" si="142"/>
        <v>0</v>
      </c>
      <c r="M59" s="238">
        <f t="shared" si="134"/>
        <v>0</v>
      </c>
      <c r="N59" s="316">
        <f t="shared" si="135"/>
        <v>0</v>
      </c>
      <c r="O59" s="316">
        <f t="shared" si="136"/>
        <v>0</v>
      </c>
      <c r="P59" s="316">
        <f t="shared" si="137"/>
        <v>0</v>
      </c>
      <c r="Q59" s="316">
        <f t="shared" si="138"/>
        <v>0</v>
      </c>
      <c r="R59" s="371">
        <f t="shared" si="120"/>
        <v>0</v>
      </c>
      <c r="S59" s="316">
        <f t="shared" si="139"/>
        <v>0</v>
      </c>
      <c r="T59" s="316">
        <f t="shared" si="121"/>
        <v>0</v>
      </c>
      <c r="U59" s="316">
        <f t="shared" si="140"/>
        <v>0</v>
      </c>
      <c r="V59" s="317">
        <f t="shared" si="42"/>
        <v>0</v>
      </c>
      <c r="W59" s="318">
        <f t="shared" si="43"/>
        <v>0</v>
      </c>
      <c r="X59" s="318">
        <f t="shared" si="44"/>
        <v>0</v>
      </c>
      <c r="Y59" s="318">
        <f t="shared" si="45"/>
        <v>0</v>
      </c>
      <c r="Z59" s="318">
        <f t="shared" si="46"/>
        <v>0</v>
      </c>
      <c r="AA59" s="318">
        <f>IF(dkontonr&gt;1499,IF(dkontonr&lt;1560,$N59,0))+IF(kkontonr&gt;1499,IF(kkontonr&lt;1560,$O59,0))+IF(dkontonr&gt;(Kontoplan!AF$3-1),IF(dkontonr&lt;(Kontoplan!AF$3+1000),$N59,0))+IF(kkontonr&gt;(Kontoplan!AF$3-1),IF(kkontonr&lt;(Kontoplan!AF$3+1000),$O59,0),0)</f>
        <v>0</v>
      </c>
      <c r="AB59" s="318">
        <f t="shared" si="47"/>
        <v>0</v>
      </c>
      <c r="AC59" s="318">
        <f t="shared" si="48"/>
        <v>0</v>
      </c>
      <c r="AD59" s="318">
        <f t="shared" si="49"/>
        <v>0</v>
      </c>
      <c r="AE59" s="318">
        <f t="shared" si="50"/>
        <v>0</v>
      </c>
      <c r="AF59" s="318">
        <f t="shared" si="51"/>
        <v>0</v>
      </c>
      <c r="AG59" s="318">
        <f>IF(dkontonr&gt;2399,IF(dkontonr&lt;2500,$N59,0))+IF(kkontonr&gt;2399,IF(kkontonr&lt;2500,$O59,0))+IF(dkontonr&gt;(Kontoplan!$AF$4-1),IF(dkontonr&lt;(Kontoplan!$AF$4+1000),$N59,0))+IF(kkontonr&gt;(Kontoplan!$AF$4-1),IF(kkontonr&lt;(Kontoplan!$AF$4+1000),$O59,0))</f>
        <v>0</v>
      </c>
      <c r="AH59" s="318">
        <f t="shared" si="52"/>
        <v>0</v>
      </c>
      <c r="AI59" s="318">
        <f t="shared" si="53"/>
        <v>0</v>
      </c>
      <c r="AJ59" s="318">
        <f t="shared" si="141"/>
        <v>0</v>
      </c>
      <c r="AK59" s="318">
        <f t="shared" si="54"/>
        <v>0</v>
      </c>
      <c r="AL59" s="318">
        <f t="shared" si="55"/>
        <v>0</v>
      </c>
      <c r="AM59" s="317">
        <f t="shared" si="56"/>
        <v>0</v>
      </c>
      <c r="AN59" s="318">
        <f t="shared" si="57"/>
        <v>0</v>
      </c>
      <c r="AO59" s="319">
        <f t="shared" si="58"/>
        <v>0</v>
      </c>
      <c r="AP59" s="318">
        <f t="shared" si="59"/>
        <v>0</v>
      </c>
      <c r="AQ59" s="318">
        <f t="shared" si="60"/>
        <v>0</v>
      </c>
      <c r="AR59" s="318">
        <f t="shared" si="61"/>
        <v>0</v>
      </c>
      <c r="AS59" s="318">
        <f t="shared" si="62"/>
        <v>0</v>
      </c>
      <c r="AT59" s="318">
        <f t="shared" si="63"/>
        <v>0</v>
      </c>
      <c r="AU59" s="318">
        <f t="shared" si="64"/>
        <v>0</v>
      </c>
      <c r="AV59" s="318">
        <f t="shared" si="65"/>
        <v>0</v>
      </c>
      <c r="AW59" s="318">
        <f t="shared" si="66"/>
        <v>0</v>
      </c>
      <c r="AX59" s="318">
        <f t="shared" si="67"/>
        <v>0</v>
      </c>
      <c r="AY59" s="318">
        <f t="shared" si="68"/>
        <v>0</v>
      </c>
      <c r="AZ59" s="318">
        <f t="shared" si="69"/>
        <v>0</v>
      </c>
      <c r="BA59" s="318">
        <f t="shared" si="70"/>
        <v>0</v>
      </c>
      <c r="BB59" s="319">
        <f t="shared" si="71"/>
        <v>0</v>
      </c>
      <c r="BC59" s="319">
        <f t="shared" si="72"/>
        <v>0</v>
      </c>
      <c r="BD59" s="317">
        <f t="shared" si="73"/>
        <v>0</v>
      </c>
      <c r="BE59" s="318">
        <f t="shared" si="74"/>
        <v>0</v>
      </c>
      <c r="BF59" s="318">
        <f t="shared" si="75"/>
        <v>0</v>
      </c>
      <c r="BG59" s="318">
        <f t="shared" si="76"/>
        <v>0</v>
      </c>
      <c r="BH59" s="317">
        <f t="shared" ref="BH59:BV59" si="171">IF(dkontonr=BH$5,$N59,0)+IF(kkontonr=BH$5,$O59,0)</f>
        <v>0</v>
      </c>
      <c r="BI59" s="319">
        <f t="shared" si="171"/>
        <v>0</v>
      </c>
      <c r="BJ59" s="319">
        <f t="shared" si="171"/>
        <v>0</v>
      </c>
      <c r="BK59" s="319">
        <f t="shared" si="171"/>
        <v>0</v>
      </c>
      <c r="BL59" s="319">
        <f t="shared" si="171"/>
        <v>0</v>
      </c>
      <c r="BM59" s="319">
        <f t="shared" si="171"/>
        <v>0</v>
      </c>
      <c r="BN59" s="319">
        <f t="shared" si="171"/>
        <v>0</v>
      </c>
      <c r="BO59" s="319">
        <f t="shared" si="171"/>
        <v>0</v>
      </c>
      <c r="BP59" s="319">
        <f t="shared" si="171"/>
        <v>0</v>
      </c>
      <c r="BQ59" s="319">
        <f t="shared" si="171"/>
        <v>0</v>
      </c>
      <c r="BR59" s="319">
        <f t="shared" si="171"/>
        <v>0</v>
      </c>
      <c r="BS59" s="319">
        <f t="shared" si="171"/>
        <v>0</v>
      </c>
      <c r="BT59" s="319">
        <f t="shared" si="171"/>
        <v>0</v>
      </c>
      <c r="BU59" s="319">
        <f t="shared" si="171"/>
        <v>0</v>
      </c>
      <c r="BV59" s="319">
        <f t="shared" si="171"/>
        <v>0</v>
      </c>
      <c r="BW59" s="319">
        <f t="shared" si="155"/>
        <v>0</v>
      </c>
      <c r="BX59" s="319">
        <f>IF(dkontonr=BX$5,$N59,0)+IF(kkontonr=BX$5,$O59,0)</f>
        <v>0</v>
      </c>
      <c r="BY59" s="319">
        <f>IF(dkontonr=BY$5,$N59,0)+IF(kkontonr=BY$5,$O59,0)</f>
        <v>0</v>
      </c>
      <c r="BZ59" s="319">
        <f>IF(dkontonr=BZ$5,$N59,0)+IF(kkontonr=BZ$5,$O59,0)</f>
        <v>0</v>
      </c>
      <c r="CA59" s="319">
        <f>IF(dkontonr=CA$5,$N59,0)+IF(kkontonr=CA$5,$O59,0)</f>
        <v>0</v>
      </c>
      <c r="CB59" s="317">
        <f t="shared" si="79"/>
        <v>0</v>
      </c>
      <c r="CC59" s="319">
        <f t="shared" si="80"/>
        <v>0</v>
      </c>
      <c r="CD59" s="319">
        <f t="shared" si="81"/>
        <v>0</v>
      </c>
      <c r="CE59" s="319">
        <f t="shared" si="82"/>
        <v>0</v>
      </c>
      <c r="CF59" s="333">
        <f t="shared" si="85"/>
        <v>0</v>
      </c>
      <c r="CG59" s="309">
        <f t="shared" si="86"/>
        <v>0</v>
      </c>
      <c r="CH59" s="309">
        <f t="shared" si="87"/>
        <v>0</v>
      </c>
      <c r="CI59" s="309">
        <f t="shared" si="88"/>
        <v>0</v>
      </c>
      <c r="CJ59" s="309">
        <f t="shared" si="89"/>
        <v>0</v>
      </c>
      <c r="CK59" s="379">
        <f t="shared" si="90"/>
        <v>0</v>
      </c>
      <c r="CL59" s="403">
        <f t="shared" si="160"/>
        <v>0</v>
      </c>
      <c r="CM59" s="403">
        <f t="shared" si="160"/>
        <v>0</v>
      </c>
      <c r="CN59" s="403">
        <f t="shared" si="160"/>
        <v>0</v>
      </c>
      <c r="CO59" s="403">
        <f t="shared" si="160"/>
        <v>0</v>
      </c>
      <c r="CP59" s="403">
        <f t="shared" si="160"/>
        <v>0</v>
      </c>
      <c r="CQ59" s="403">
        <f t="shared" si="160"/>
        <v>0</v>
      </c>
      <c r="CR59" s="403">
        <f t="shared" si="160"/>
        <v>0</v>
      </c>
      <c r="CS59" s="403">
        <f t="shared" si="160"/>
        <v>0</v>
      </c>
      <c r="CT59" s="403">
        <f t="shared" si="160"/>
        <v>0</v>
      </c>
      <c r="CU59" s="403">
        <f t="shared" si="160"/>
        <v>0</v>
      </c>
      <c r="CV59" s="403">
        <f t="shared" si="143"/>
        <v>0</v>
      </c>
      <c r="CW59" s="403">
        <f t="shared" si="143"/>
        <v>0</v>
      </c>
      <c r="CX59" s="403">
        <f t="shared" si="161"/>
        <v>0</v>
      </c>
      <c r="CY59" s="403">
        <f t="shared" si="161"/>
        <v>0</v>
      </c>
      <c r="CZ59" s="403">
        <f t="shared" si="161"/>
        <v>0</v>
      </c>
      <c r="DA59" s="403">
        <f t="shared" si="161"/>
        <v>0</v>
      </c>
      <c r="DB59" s="403">
        <f t="shared" si="161"/>
        <v>0</v>
      </c>
      <c r="DC59" s="403">
        <f t="shared" si="161"/>
        <v>0</v>
      </c>
      <c r="DD59" s="403">
        <f t="shared" si="161"/>
        <v>0</v>
      </c>
      <c r="DE59" s="403">
        <f t="shared" si="161"/>
        <v>0</v>
      </c>
      <c r="DF59" s="403">
        <f t="shared" si="144"/>
        <v>0</v>
      </c>
      <c r="DG59" s="403">
        <f t="shared" si="144"/>
        <v>0</v>
      </c>
      <c r="DH59" s="403">
        <f t="shared" si="161"/>
        <v>0</v>
      </c>
      <c r="DI59" s="403">
        <f t="shared" si="144"/>
        <v>0</v>
      </c>
      <c r="DJ59" s="403">
        <f t="shared" si="144"/>
        <v>0</v>
      </c>
      <c r="DK59" s="403">
        <f t="shared" si="144"/>
        <v>0</v>
      </c>
      <c r="DL59" s="403">
        <f t="shared" si="161"/>
        <v>0</v>
      </c>
      <c r="DM59" s="403">
        <f t="shared" si="162"/>
        <v>0</v>
      </c>
      <c r="DN59" s="403">
        <f t="shared" si="162"/>
        <v>0</v>
      </c>
      <c r="DO59" s="403">
        <f t="shared" si="162"/>
        <v>0</v>
      </c>
      <c r="DP59" s="403">
        <f t="shared" si="162"/>
        <v>0</v>
      </c>
      <c r="DQ59" s="403">
        <f t="shared" si="162"/>
        <v>0</v>
      </c>
      <c r="DR59" s="403">
        <f t="shared" si="162"/>
        <v>0</v>
      </c>
      <c r="DS59" s="403">
        <f t="shared" si="162"/>
        <v>0</v>
      </c>
      <c r="DT59" s="403">
        <f t="shared" si="162"/>
        <v>0</v>
      </c>
      <c r="DU59" s="403">
        <f t="shared" si="162"/>
        <v>0</v>
      </c>
      <c r="DV59" s="403">
        <f t="shared" si="83"/>
        <v>0</v>
      </c>
      <c r="DW59" s="403">
        <f t="shared" si="84"/>
        <v>0</v>
      </c>
      <c r="DX59" s="403">
        <f t="shared" si="163"/>
        <v>0</v>
      </c>
      <c r="DY59" s="403">
        <f t="shared" si="163"/>
        <v>0</v>
      </c>
      <c r="DZ59" s="403">
        <f t="shared" si="163"/>
        <v>0</v>
      </c>
      <c r="EA59" s="403">
        <f t="shared" si="163"/>
        <v>0</v>
      </c>
      <c r="EB59" s="403">
        <f t="shared" si="163"/>
        <v>0</v>
      </c>
      <c r="EC59" s="403">
        <f t="shared" si="163"/>
        <v>0</v>
      </c>
      <c r="ED59" s="403">
        <f t="shared" si="163"/>
        <v>0</v>
      </c>
      <c r="EE59" s="403">
        <f t="shared" si="163"/>
        <v>0</v>
      </c>
      <c r="EF59" s="403">
        <f t="shared" si="146"/>
        <v>0</v>
      </c>
      <c r="EG59" s="403">
        <f t="shared" si="164"/>
        <v>0</v>
      </c>
      <c r="EH59" s="403">
        <f t="shared" si="164"/>
        <v>0</v>
      </c>
      <c r="EI59" s="403">
        <f t="shared" si="164"/>
        <v>0</v>
      </c>
      <c r="EJ59" s="403">
        <f t="shared" si="164"/>
        <v>0</v>
      </c>
      <c r="EK59" s="403">
        <f t="shared" si="164"/>
        <v>0</v>
      </c>
      <c r="EL59" s="403">
        <f t="shared" si="164"/>
        <v>0</v>
      </c>
      <c r="EM59" s="403">
        <f t="shared" si="164"/>
        <v>0</v>
      </c>
      <c r="EN59" s="403">
        <f t="shared" si="164"/>
        <v>0</v>
      </c>
      <c r="EO59" s="403">
        <f t="shared" si="164"/>
        <v>0</v>
      </c>
      <c r="EP59" s="403">
        <f t="shared" si="165"/>
        <v>0</v>
      </c>
      <c r="EQ59" s="403">
        <f t="shared" si="148"/>
        <v>0</v>
      </c>
      <c r="ER59" s="403">
        <f t="shared" si="165"/>
        <v>0</v>
      </c>
      <c r="ES59" s="403">
        <f t="shared" si="165"/>
        <v>0</v>
      </c>
      <c r="ET59" s="403">
        <f t="shared" si="165"/>
        <v>0</v>
      </c>
      <c r="EU59" s="403">
        <f t="shared" si="165"/>
        <v>0</v>
      </c>
      <c r="EV59" s="403">
        <f t="shared" si="165"/>
        <v>0</v>
      </c>
      <c r="EW59" s="403">
        <f t="shared" si="165"/>
        <v>0</v>
      </c>
      <c r="EX59" s="403">
        <f t="shared" si="165"/>
        <v>0</v>
      </c>
      <c r="EY59" s="403">
        <f t="shared" si="165"/>
        <v>0</v>
      </c>
      <c r="EZ59" s="403">
        <f t="shared" si="165"/>
        <v>0</v>
      </c>
      <c r="FA59" s="403">
        <f t="shared" si="166"/>
        <v>0</v>
      </c>
      <c r="FB59" s="403">
        <f t="shared" si="166"/>
        <v>0</v>
      </c>
      <c r="FC59" s="403">
        <f t="shared" si="166"/>
        <v>0</v>
      </c>
      <c r="FD59" s="403">
        <f t="shared" si="166"/>
        <v>0</v>
      </c>
      <c r="FE59" s="403">
        <f t="shared" si="166"/>
        <v>0</v>
      </c>
      <c r="FF59" s="403">
        <f t="shared" si="166"/>
        <v>0</v>
      </c>
      <c r="FG59" s="403">
        <f t="shared" si="166"/>
        <v>0</v>
      </c>
      <c r="FH59" s="403">
        <f t="shared" si="166"/>
        <v>0</v>
      </c>
      <c r="FI59" s="403">
        <f t="shared" si="166"/>
        <v>0</v>
      </c>
      <c r="FJ59" s="403">
        <f t="shared" si="166"/>
        <v>0</v>
      </c>
      <c r="FK59" s="403">
        <f t="shared" si="167"/>
        <v>0</v>
      </c>
      <c r="FL59" s="403">
        <f t="shared" si="167"/>
        <v>0</v>
      </c>
      <c r="FM59" s="403">
        <f t="shared" si="167"/>
        <v>0</v>
      </c>
      <c r="FN59" s="403">
        <f t="shared" si="167"/>
        <v>0</v>
      </c>
      <c r="FO59" s="403">
        <f t="shared" si="167"/>
        <v>0</v>
      </c>
      <c r="FP59" s="403">
        <f t="shared" si="167"/>
        <v>0</v>
      </c>
      <c r="FQ59" s="403">
        <f t="shared" si="167"/>
        <v>0</v>
      </c>
      <c r="FR59" s="403">
        <f t="shared" si="167"/>
        <v>0</v>
      </c>
      <c r="FS59" s="403">
        <f t="shared" si="167"/>
        <v>0</v>
      </c>
      <c r="FT59" s="403">
        <f t="shared" si="167"/>
        <v>0</v>
      </c>
      <c r="FU59" s="403">
        <f t="shared" si="168"/>
        <v>0</v>
      </c>
      <c r="FV59" s="403">
        <f t="shared" si="168"/>
        <v>0</v>
      </c>
      <c r="FW59" s="403">
        <f t="shared" si="168"/>
        <v>0</v>
      </c>
      <c r="FX59" s="403">
        <f t="shared" si="168"/>
        <v>0</v>
      </c>
      <c r="FY59" s="403">
        <f t="shared" si="168"/>
        <v>0</v>
      </c>
      <c r="FZ59" s="403">
        <f t="shared" si="168"/>
        <v>0</v>
      </c>
      <c r="GA59" s="403">
        <f t="shared" si="168"/>
        <v>0</v>
      </c>
      <c r="GB59" s="403">
        <f t="shared" si="168"/>
        <v>0</v>
      </c>
      <c r="GC59" s="403">
        <f t="shared" si="168"/>
        <v>0</v>
      </c>
      <c r="GD59" s="403">
        <f t="shared" si="168"/>
        <v>0</v>
      </c>
      <c r="GE59" s="403">
        <f t="shared" si="168"/>
        <v>0</v>
      </c>
      <c r="GF59" s="403">
        <f t="shared" si="168"/>
        <v>0</v>
      </c>
      <c r="GG59" s="403">
        <f t="shared" si="168"/>
        <v>0</v>
      </c>
      <c r="GH59" s="403">
        <f t="shared" si="151"/>
        <v>0</v>
      </c>
      <c r="GI59" s="403">
        <f t="shared" si="169"/>
        <v>0</v>
      </c>
      <c r="GJ59" s="403">
        <f t="shared" si="169"/>
        <v>0</v>
      </c>
      <c r="GK59" s="403">
        <f t="shared" si="169"/>
        <v>0</v>
      </c>
      <c r="GL59" s="403">
        <f t="shared" si="169"/>
        <v>0</v>
      </c>
      <c r="GM59" s="403">
        <f t="shared" si="169"/>
        <v>0</v>
      </c>
      <c r="GN59" s="403">
        <f t="shared" si="169"/>
        <v>0</v>
      </c>
      <c r="GO59" s="403">
        <f t="shared" si="169"/>
        <v>0</v>
      </c>
      <c r="GP59" s="403">
        <f t="shared" si="169"/>
        <v>0</v>
      </c>
      <c r="GQ59" s="403">
        <f t="shared" si="169"/>
        <v>0</v>
      </c>
      <c r="GR59" s="403">
        <f t="shared" si="170"/>
        <v>0</v>
      </c>
      <c r="GS59" s="403">
        <f t="shared" si="170"/>
        <v>0</v>
      </c>
      <c r="GT59" s="403">
        <f t="shared" si="170"/>
        <v>0</v>
      </c>
      <c r="GU59" s="403">
        <f t="shared" si="170"/>
        <v>0</v>
      </c>
      <c r="GV59" s="403">
        <f t="shared" si="170"/>
        <v>0</v>
      </c>
      <c r="GW59" s="403">
        <f t="shared" si="170"/>
        <v>0</v>
      </c>
      <c r="GX59" s="403">
        <f t="shared" si="170"/>
        <v>0</v>
      </c>
      <c r="GY59" s="403">
        <f t="shared" si="170"/>
        <v>0</v>
      </c>
      <c r="GZ59" s="403">
        <f t="shared" si="170"/>
        <v>0</v>
      </c>
      <c r="HA59" s="403">
        <f t="shared" si="170"/>
        <v>0</v>
      </c>
      <c r="HB59" s="403">
        <f t="shared" si="153"/>
        <v>0</v>
      </c>
      <c r="HC59" s="311"/>
      <c r="HD59" s="311"/>
      <c r="HE59" s="311"/>
      <c r="HF59" s="311"/>
      <c r="HG59" s="221" t="str">
        <f t="shared" si="40"/>
        <v/>
      </c>
      <c r="HH59" s="221" t="str">
        <f t="shared" si="41"/>
        <v/>
      </c>
      <c r="HI59" s="311"/>
      <c r="HJ59" s="311"/>
      <c r="HK59" s="311"/>
      <c r="HL59" s="311"/>
      <c r="HM59" s="311"/>
      <c r="HN59" s="311"/>
      <c r="HO59" s="311"/>
      <c r="HP59" s="311"/>
      <c r="HQ59" s="311"/>
      <c r="HR59" s="311"/>
      <c r="HS59" s="311"/>
      <c r="HT59" s="311"/>
      <c r="HU59" s="311"/>
      <c r="HV59" s="311"/>
      <c r="HW59" s="311"/>
      <c r="HX59" s="311"/>
      <c r="HY59" s="311"/>
      <c r="HZ59" s="311"/>
      <c r="IA59" s="311"/>
      <c r="IB59" s="311"/>
      <c r="IC59" s="311"/>
      <c r="ID59" s="311"/>
      <c r="IE59" s="311"/>
      <c r="IF59" s="311"/>
      <c r="IG59" s="311"/>
      <c r="IH59" s="311"/>
      <c r="II59" s="311"/>
      <c r="IJ59" s="311"/>
    </row>
    <row r="60" spans="1:244" s="12" customFormat="1" ht="12" customHeight="1">
      <c r="A60" s="216"/>
      <c r="B60" s="217"/>
      <c r="C60" s="223"/>
      <c r="D60" s="219"/>
      <c r="E60" s="220" t="str">
        <f t="shared" si="117"/>
        <v/>
      </c>
      <c r="F60" s="221" t="str">
        <f t="shared" si="7"/>
        <v/>
      </c>
      <c r="G60" s="219"/>
      <c r="H60" s="220" t="str">
        <f t="shared" si="118"/>
        <v/>
      </c>
      <c r="I60" s="221" t="str">
        <f t="shared" si="9"/>
        <v/>
      </c>
      <c r="J60" s="222"/>
      <c r="K60" s="252">
        <f t="shared" si="119"/>
        <v>0</v>
      </c>
      <c r="L60" s="238">
        <f t="shared" si="142"/>
        <v>0</v>
      </c>
      <c r="M60" s="238">
        <f t="shared" si="134"/>
        <v>0</v>
      </c>
      <c r="N60" s="316">
        <f t="shared" si="135"/>
        <v>0</v>
      </c>
      <c r="O60" s="316">
        <f t="shared" si="136"/>
        <v>0</v>
      </c>
      <c r="P60" s="316">
        <f t="shared" si="137"/>
        <v>0</v>
      </c>
      <c r="Q60" s="316">
        <f t="shared" si="138"/>
        <v>0</v>
      </c>
      <c r="R60" s="371">
        <f t="shared" si="120"/>
        <v>0</v>
      </c>
      <c r="S60" s="316">
        <f t="shared" si="139"/>
        <v>0</v>
      </c>
      <c r="T60" s="316">
        <f t="shared" si="121"/>
        <v>0</v>
      </c>
      <c r="U60" s="316">
        <f t="shared" si="140"/>
        <v>0</v>
      </c>
      <c r="V60" s="317">
        <f t="shared" si="42"/>
        <v>0</v>
      </c>
      <c r="W60" s="318">
        <f t="shared" si="43"/>
        <v>0</v>
      </c>
      <c r="X60" s="318">
        <f t="shared" si="44"/>
        <v>0</v>
      </c>
      <c r="Y60" s="318">
        <f t="shared" si="45"/>
        <v>0</v>
      </c>
      <c r="Z60" s="318">
        <f t="shared" si="46"/>
        <v>0</v>
      </c>
      <c r="AA60" s="318">
        <f>IF(dkontonr&gt;1499,IF(dkontonr&lt;1560,$N60,0))+IF(kkontonr&gt;1499,IF(kkontonr&lt;1560,$O60,0))+IF(dkontonr&gt;(Kontoplan!AF$3-1),IF(dkontonr&lt;(Kontoplan!AF$3+1000),$N60,0))+IF(kkontonr&gt;(Kontoplan!AF$3-1),IF(kkontonr&lt;(Kontoplan!AF$3+1000),$O60,0),0)</f>
        <v>0</v>
      </c>
      <c r="AB60" s="318">
        <f t="shared" si="47"/>
        <v>0</v>
      </c>
      <c r="AC60" s="318">
        <f t="shared" si="48"/>
        <v>0</v>
      </c>
      <c r="AD60" s="318">
        <f t="shared" si="49"/>
        <v>0</v>
      </c>
      <c r="AE60" s="318">
        <f t="shared" si="50"/>
        <v>0</v>
      </c>
      <c r="AF60" s="318">
        <f t="shared" si="51"/>
        <v>0</v>
      </c>
      <c r="AG60" s="318">
        <f>IF(dkontonr&gt;2399,IF(dkontonr&lt;2500,$N60,0))+IF(kkontonr&gt;2399,IF(kkontonr&lt;2500,$O60,0))+IF(dkontonr&gt;(Kontoplan!$AF$4-1),IF(dkontonr&lt;(Kontoplan!$AF$4+1000),$N60,0))+IF(kkontonr&gt;(Kontoplan!$AF$4-1),IF(kkontonr&lt;(Kontoplan!$AF$4+1000),$O60,0))</f>
        <v>0</v>
      </c>
      <c r="AH60" s="318">
        <f t="shared" si="52"/>
        <v>0</v>
      </c>
      <c r="AI60" s="318">
        <f t="shared" si="53"/>
        <v>0</v>
      </c>
      <c r="AJ60" s="318">
        <f t="shared" si="141"/>
        <v>0</v>
      </c>
      <c r="AK60" s="318">
        <f t="shared" si="54"/>
        <v>0</v>
      </c>
      <c r="AL60" s="318">
        <f t="shared" si="55"/>
        <v>0</v>
      </c>
      <c r="AM60" s="317">
        <f t="shared" si="56"/>
        <v>0</v>
      </c>
      <c r="AN60" s="318">
        <f t="shared" si="57"/>
        <v>0</v>
      </c>
      <c r="AO60" s="319">
        <f t="shared" si="58"/>
        <v>0</v>
      </c>
      <c r="AP60" s="318">
        <f t="shared" si="59"/>
        <v>0</v>
      </c>
      <c r="AQ60" s="318">
        <f t="shared" si="60"/>
        <v>0</v>
      </c>
      <c r="AR60" s="318">
        <f t="shared" si="61"/>
        <v>0</v>
      </c>
      <c r="AS60" s="318">
        <f t="shared" si="62"/>
        <v>0</v>
      </c>
      <c r="AT60" s="318">
        <f t="shared" si="63"/>
        <v>0</v>
      </c>
      <c r="AU60" s="318">
        <f t="shared" si="64"/>
        <v>0</v>
      </c>
      <c r="AV60" s="318">
        <f t="shared" si="65"/>
        <v>0</v>
      </c>
      <c r="AW60" s="318">
        <f t="shared" si="66"/>
        <v>0</v>
      </c>
      <c r="AX60" s="318">
        <f t="shared" si="67"/>
        <v>0</v>
      </c>
      <c r="AY60" s="318">
        <f t="shared" si="68"/>
        <v>0</v>
      </c>
      <c r="AZ60" s="318">
        <f t="shared" si="69"/>
        <v>0</v>
      </c>
      <c r="BA60" s="318">
        <f t="shared" si="70"/>
        <v>0</v>
      </c>
      <c r="BB60" s="319">
        <f t="shared" si="71"/>
        <v>0</v>
      </c>
      <c r="BC60" s="319">
        <f t="shared" si="72"/>
        <v>0</v>
      </c>
      <c r="BD60" s="317">
        <f t="shared" si="73"/>
        <v>0</v>
      </c>
      <c r="BE60" s="318">
        <f t="shared" si="74"/>
        <v>0</v>
      </c>
      <c r="BF60" s="318">
        <f t="shared" si="75"/>
        <v>0</v>
      </c>
      <c r="BG60" s="318">
        <f t="shared" si="76"/>
        <v>0</v>
      </c>
      <c r="BH60" s="317">
        <f t="shared" si="159"/>
        <v>0</v>
      </c>
      <c r="BI60" s="319">
        <f t="shared" si="159"/>
        <v>0</v>
      </c>
      <c r="BJ60" s="319">
        <f t="shared" si="159"/>
        <v>0</v>
      </c>
      <c r="BK60" s="319">
        <f t="shared" si="159"/>
        <v>0</v>
      </c>
      <c r="BL60" s="319">
        <f t="shared" si="159"/>
        <v>0</v>
      </c>
      <c r="BM60" s="319">
        <f t="shared" si="159"/>
        <v>0</v>
      </c>
      <c r="BN60" s="319">
        <f t="shared" si="159"/>
        <v>0</v>
      </c>
      <c r="BO60" s="319">
        <f t="shared" si="159"/>
        <v>0</v>
      </c>
      <c r="BP60" s="319">
        <f t="shared" si="159"/>
        <v>0</v>
      </c>
      <c r="BQ60" s="319">
        <f t="shared" si="159"/>
        <v>0</v>
      </c>
      <c r="BR60" s="319">
        <f t="shared" si="159"/>
        <v>0</v>
      </c>
      <c r="BS60" s="319">
        <f t="shared" si="159"/>
        <v>0</v>
      </c>
      <c r="BT60" s="319">
        <f t="shared" si="159"/>
        <v>0</v>
      </c>
      <c r="BU60" s="319">
        <f t="shared" ref="BU60:BV79" si="172">IF(dkontonr=BU$5,$N60,0)+IF(kkontonr=BU$5,$O60,0)</f>
        <v>0</v>
      </c>
      <c r="BV60" s="319">
        <f t="shared" si="172"/>
        <v>0</v>
      </c>
      <c r="BW60" s="319">
        <f t="shared" si="155"/>
        <v>0</v>
      </c>
      <c r="BX60" s="319">
        <f t="shared" si="156"/>
        <v>0</v>
      </c>
      <c r="BY60" s="319">
        <f t="shared" si="156"/>
        <v>0</v>
      </c>
      <c r="BZ60" s="319">
        <f t="shared" si="156"/>
        <v>0</v>
      </c>
      <c r="CA60" s="319">
        <f t="shared" si="156"/>
        <v>0</v>
      </c>
      <c r="CB60" s="317">
        <f t="shared" si="79"/>
        <v>0</v>
      </c>
      <c r="CC60" s="319">
        <f t="shared" si="80"/>
        <v>0</v>
      </c>
      <c r="CD60" s="319">
        <f t="shared" si="81"/>
        <v>0</v>
      </c>
      <c r="CE60" s="319">
        <f t="shared" si="82"/>
        <v>0</v>
      </c>
      <c r="CF60" s="333">
        <f t="shared" si="85"/>
        <v>0</v>
      </c>
      <c r="CG60" s="309">
        <f t="shared" si="86"/>
        <v>0</v>
      </c>
      <c r="CH60" s="309">
        <f t="shared" si="87"/>
        <v>0</v>
      </c>
      <c r="CI60" s="309">
        <f t="shared" si="88"/>
        <v>0</v>
      </c>
      <c r="CJ60" s="309">
        <f t="shared" si="89"/>
        <v>0</v>
      </c>
      <c r="CK60" s="379">
        <f t="shared" si="90"/>
        <v>0</v>
      </c>
      <c r="CL60" s="403">
        <f t="shared" si="160"/>
        <v>0</v>
      </c>
      <c r="CM60" s="403">
        <f t="shared" si="160"/>
        <v>0</v>
      </c>
      <c r="CN60" s="403">
        <f t="shared" si="160"/>
        <v>0</v>
      </c>
      <c r="CO60" s="403">
        <f t="shared" si="160"/>
        <v>0</v>
      </c>
      <c r="CP60" s="403">
        <f t="shared" si="160"/>
        <v>0</v>
      </c>
      <c r="CQ60" s="403">
        <f t="shared" si="160"/>
        <v>0</v>
      </c>
      <c r="CR60" s="403">
        <f t="shared" si="160"/>
        <v>0</v>
      </c>
      <c r="CS60" s="403">
        <f t="shared" si="160"/>
        <v>0</v>
      </c>
      <c r="CT60" s="403">
        <f t="shared" si="160"/>
        <v>0</v>
      </c>
      <c r="CU60" s="403">
        <f t="shared" si="160"/>
        <v>0</v>
      </c>
      <c r="CV60" s="403">
        <f t="shared" si="143"/>
        <v>0</v>
      </c>
      <c r="CW60" s="403">
        <f t="shared" si="143"/>
        <v>0</v>
      </c>
      <c r="CX60" s="403">
        <f t="shared" si="161"/>
        <v>0</v>
      </c>
      <c r="CY60" s="403">
        <f t="shared" si="161"/>
        <v>0</v>
      </c>
      <c r="CZ60" s="403">
        <f t="shared" si="161"/>
        <v>0</v>
      </c>
      <c r="DA60" s="403">
        <f t="shared" si="161"/>
        <v>0</v>
      </c>
      <c r="DB60" s="403">
        <f t="shared" si="161"/>
        <v>0</v>
      </c>
      <c r="DC60" s="403">
        <f t="shared" si="161"/>
        <v>0</v>
      </c>
      <c r="DD60" s="403">
        <f t="shared" si="161"/>
        <v>0</v>
      </c>
      <c r="DE60" s="403">
        <f t="shared" si="161"/>
        <v>0</v>
      </c>
      <c r="DF60" s="403">
        <f t="shared" si="144"/>
        <v>0</v>
      </c>
      <c r="DG60" s="403">
        <f t="shared" si="144"/>
        <v>0</v>
      </c>
      <c r="DH60" s="403">
        <f t="shared" si="161"/>
        <v>0</v>
      </c>
      <c r="DI60" s="403">
        <f t="shared" si="144"/>
        <v>0</v>
      </c>
      <c r="DJ60" s="403">
        <f t="shared" si="144"/>
        <v>0</v>
      </c>
      <c r="DK60" s="403">
        <f t="shared" si="144"/>
        <v>0</v>
      </c>
      <c r="DL60" s="403">
        <f t="shared" si="161"/>
        <v>0</v>
      </c>
      <c r="DM60" s="403">
        <f t="shared" si="162"/>
        <v>0</v>
      </c>
      <c r="DN60" s="403">
        <f t="shared" si="162"/>
        <v>0</v>
      </c>
      <c r="DO60" s="403">
        <f t="shared" si="162"/>
        <v>0</v>
      </c>
      <c r="DP60" s="403">
        <f t="shared" si="162"/>
        <v>0</v>
      </c>
      <c r="DQ60" s="403">
        <f t="shared" si="162"/>
        <v>0</v>
      </c>
      <c r="DR60" s="403">
        <f t="shared" si="162"/>
        <v>0</v>
      </c>
      <c r="DS60" s="403">
        <f t="shared" si="162"/>
        <v>0</v>
      </c>
      <c r="DT60" s="403">
        <f t="shared" si="162"/>
        <v>0</v>
      </c>
      <c r="DU60" s="403">
        <f t="shared" si="162"/>
        <v>0</v>
      </c>
      <c r="DV60" s="403">
        <f t="shared" si="83"/>
        <v>0</v>
      </c>
      <c r="DW60" s="403">
        <f t="shared" si="84"/>
        <v>0</v>
      </c>
      <c r="DX60" s="403">
        <f t="shared" si="163"/>
        <v>0</v>
      </c>
      <c r="DY60" s="403">
        <f t="shared" si="163"/>
        <v>0</v>
      </c>
      <c r="DZ60" s="403">
        <f t="shared" si="163"/>
        <v>0</v>
      </c>
      <c r="EA60" s="403">
        <f t="shared" si="163"/>
        <v>0</v>
      </c>
      <c r="EB60" s="403">
        <f t="shared" si="163"/>
        <v>0</v>
      </c>
      <c r="EC60" s="403">
        <f t="shared" si="163"/>
        <v>0</v>
      </c>
      <c r="ED60" s="403">
        <f t="shared" si="163"/>
        <v>0</v>
      </c>
      <c r="EE60" s="403">
        <f t="shared" si="163"/>
        <v>0</v>
      </c>
      <c r="EF60" s="403">
        <f t="shared" si="146"/>
        <v>0</v>
      </c>
      <c r="EG60" s="403">
        <f t="shared" si="164"/>
        <v>0</v>
      </c>
      <c r="EH60" s="403">
        <f t="shared" si="164"/>
        <v>0</v>
      </c>
      <c r="EI60" s="403">
        <f t="shared" si="164"/>
        <v>0</v>
      </c>
      <c r="EJ60" s="403">
        <f t="shared" si="164"/>
        <v>0</v>
      </c>
      <c r="EK60" s="403">
        <f t="shared" si="164"/>
        <v>0</v>
      </c>
      <c r="EL60" s="403">
        <f t="shared" si="164"/>
        <v>0</v>
      </c>
      <c r="EM60" s="403">
        <f t="shared" si="164"/>
        <v>0</v>
      </c>
      <c r="EN60" s="403">
        <f t="shared" si="164"/>
        <v>0</v>
      </c>
      <c r="EO60" s="403">
        <f t="shared" si="164"/>
        <v>0</v>
      </c>
      <c r="EP60" s="403">
        <f t="shared" si="165"/>
        <v>0</v>
      </c>
      <c r="EQ60" s="403">
        <f t="shared" si="148"/>
        <v>0</v>
      </c>
      <c r="ER60" s="403">
        <f t="shared" si="165"/>
        <v>0</v>
      </c>
      <c r="ES60" s="403">
        <f t="shared" si="165"/>
        <v>0</v>
      </c>
      <c r="ET60" s="403">
        <f t="shared" si="165"/>
        <v>0</v>
      </c>
      <c r="EU60" s="403">
        <f t="shared" si="165"/>
        <v>0</v>
      </c>
      <c r="EV60" s="403">
        <f t="shared" si="165"/>
        <v>0</v>
      </c>
      <c r="EW60" s="403">
        <f t="shared" si="165"/>
        <v>0</v>
      </c>
      <c r="EX60" s="403">
        <f t="shared" si="165"/>
        <v>0</v>
      </c>
      <c r="EY60" s="403">
        <f t="shared" si="165"/>
        <v>0</v>
      </c>
      <c r="EZ60" s="403">
        <f t="shared" si="165"/>
        <v>0</v>
      </c>
      <c r="FA60" s="403">
        <f t="shared" si="166"/>
        <v>0</v>
      </c>
      <c r="FB60" s="403">
        <f t="shared" si="166"/>
        <v>0</v>
      </c>
      <c r="FC60" s="403">
        <f t="shared" si="166"/>
        <v>0</v>
      </c>
      <c r="FD60" s="403">
        <f t="shared" si="166"/>
        <v>0</v>
      </c>
      <c r="FE60" s="403">
        <f t="shared" si="166"/>
        <v>0</v>
      </c>
      <c r="FF60" s="403">
        <f t="shared" si="166"/>
        <v>0</v>
      </c>
      <c r="FG60" s="403">
        <f t="shared" si="166"/>
        <v>0</v>
      </c>
      <c r="FH60" s="403">
        <f t="shared" si="166"/>
        <v>0</v>
      </c>
      <c r="FI60" s="403">
        <f t="shared" si="166"/>
        <v>0</v>
      </c>
      <c r="FJ60" s="403">
        <f t="shared" si="166"/>
        <v>0</v>
      </c>
      <c r="FK60" s="403">
        <f t="shared" si="167"/>
        <v>0</v>
      </c>
      <c r="FL60" s="403">
        <f t="shared" si="167"/>
        <v>0</v>
      </c>
      <c r="FM60" s="403">
        <f t="shared" si="167"/>
        <v>0</v>
      </c>
      <c r="FN60" s="403">
        <f t="shared" si="167"/>
        <v>0</v>
      </c>
      <c r="FO60" s="403">
        <f t="shared" si="167"/>
        <v>0</v>
      </c>
      <c r="FP60" s="403">
        <f t="shared" si="167"/>
        <v>0</v>
      </c>
      <c r="FQ60" s="403">
        <f t="shared" si="167"/>
        <v>0</v>
      </c>
      <c r="FR60" s="403">
        <f t="shared" si="167"/>
        <v>0</v>
      </c>
      <c r="FS60" s="403">
        <f t="shared" si="167"/>
        <v>0</v>
      </c>
      <c r="FT60" s="403">
        <f t="shared" si="167"/>
        <v>0</v>
      </c>
      <c r="FU60" s="403">
        <f t="shared" si="168"/>
        <v>0</v>
      </c>
      <c r="FV60" s="403">
        <f t="shared" si="168"/>
        <v>0</v>
      </c>
      <c r="FW60" s="403">
        <f t="shared" si="168"/>
        <v>0</v>
      </c>
      <c r="FX60" s="403">
        <f t="shared" si="168"/>
        <v>0</v>
      </c>
      <c r="FY60" s="403">
        <f t="shared" si="168"/>
        <v>0</v>
      </c>
      <c r="FZ60" s="403">
        <f t="shared" si="168"/>
        <v>0</v>
      </c>
      <c r="GA60" s="403">
        <f t="shared" si="168"/>
        <v>0</v>
      </c>
      <c r="GB60" s="403">
        <f t="shared" si="168"/>
        <v>0</v>
      </c>
      <c r="GC60" s="403">
        <f t="shared" si="168"/>
        <v>0</v>
      </c>
      <c r="GD60" s="403">
        <f t="shared" si="168"/>
        <v>0</v>
      </c>
      <c r="GE60" s="403">
        <f t="shared" si="168"/>
        <v>0</v>
      </c>
      <c r="GF60" s="403">
        <f t="shared" si="168"/>
        <v>0</v>
      </c>
      <c r="GG60" s="403">
        <f t="shared" si="168"/>
        <v>0</v>
      </c>
      <c r="GH60" s="403">
        <f t="shared" si="151"/>
        <v>0</v>
      </c>
      <c r="GI60" s="403">
        <f t="shared" si="169"/>
        <v>0</v>
      </c>
      <c r="GJ60" s="403">
        <f t="shared" si="169"/>
        <v>0</v>
      </c>
      <c r="GK60" s="403">
        <f t="shared" si="169"/>
        <v>0</v>
      </c>
      <c r="GL60" s="403">
        <f t="shared" si="169"/>
        <v>0</v>
      </c>
      <c r="GM60" s="403">
        <f t="shared" si="169"/>
        <v>0</v>
      </c>
      <c r="GN60" s="403">
        <f t="shared" si="169"/>
        <v>0</v>
      </c>
      <c r="GO60" s="403">
        <f t="shared" si="169"/>
        <v>0</v>
      </c>
      <c r="GP60" s="403">
        <f t="shared" si="169"/>
        <v>0</v>
      </c>
      <c r="GQ60" s="403">
        <f t="shared" si="169"/>
        <v>0</v>
      </c>
      <c r="GR60" s="403">
        <f t="shared" si="170"/>
        <v>0</v>
      </c>
      <c r="GS60" s="403">
        <f t="shared" si="170"/>
        <v>0</v>
      </c>
      <c r="GT60" s="403">
        <f t="shared" si="170"/>
        <v>0</v>
      </c>
      <c r="GU60" s="403">
        <f t="shared" si="170"/>
        <v>0</v>
      </c>
      <c r="GV60" s="403">
        <f t="shared" si="170"/>
        <v>0</v>
      </c>
      <c r="GW60" s="403">
        <f t="shared" si="170"/>
        <v>0</v>
      </c>
      <c r="GX60" s="403">
        <f t="shared" si="170"/>
        <v>0</v>
      </c>
      <c r="GY60" s="403">
        <f t="shared" si="170"/>
        <v>0</v>
      </c>
      <c r="GZ60" s="403">
        <f t="shared" si="170"/>
        <v>0</v>
      </c>
      <c r="HA60" s="403">
        <f t="shared" si="170"/>
        <v>0</v>
      </c>
      <c r="HB60" s="403">
        <f t="shared" si="153"/>
        <v>0</v>
      </c>
      <c r="HC60" s="311"/>
      <c r="HD60" s="311"/>
      <c r="HE60" s="311"/>
      <c r="HF60" s="311"/>
      <c r="HG60" s="221" t="str">
        <f t="shared" si="40"/>
        <v/>
      </c>
      <c r="HH60" s="221" t="str">
        <f t="shared" si="41"/>
        <v/>
      </c>
      <c r="HI60" s="311"/>
      <c r="HJ60" s="311"/>
      <c r="HK60" s="311"/>
      <c r="HL60" s="311"/>
      <c r="HM60" s="311"/>
      <c r="HN60" s="311"/>
      <c r="HO60" s="311"/>
      <c r="HP60" s="311"/>
      <c r="HQ60" s="311"/>
      <c r="HR60" s="311"/>
      <c r="HS60" s="311"/>
      <c r="HT60" s="311"/>
      <c r="HU60" s="311"/>
      <c r="HV60" s="311"/>
      <c r="HW60" s="311"/>
      <c r="HX60" s="311"/>
      <c r="HY60" s="311"/>
      <c r="HZ60" s="311"/>
      <c r="IA60" s="311"/>
      <c r="IB60" s="311"/>
      <c r="IC60" s="311"/>
      <c r="ID60" s="311"/>
      <c r="IE60" s="311"/>
      <c r="IF60" s="311"/>
      <c r="IG60" s="311"/>
      <c r="IH60" s="311"/>
      <c r="II60" s="311"/>
      <c r="IJ60" s="311"/>
    </row>
    <row r="61" spans="1:244" s="12" customFormat="1" ht="12" customHeight="1">
      <c r="A61" s="216"/>
      <c r="B61" s="217"/>
      <c r="C61" s="223"/>
      <c r="D61" s="219"/>
      <c r="E61" s="220" t="str">
        <f t="shared" si="117"/>
        <v/>
      </c>
      <c r="F61" s="221" t="str">
        <f t="shared" si="7"/>
        <v/>
      </c>
      <c r="G61" s="219"/>
      <c r="H61" s="220" t="str">
        <f t="shared" si="118"/>
        <v/>
      </c>
      <c r="I61" s="221" t="str">
        <f t="shared" si="9"/>
        <v/>
      </c>
      <c r="J61" s="222"/>
      <c r="K61" s="252">
        <f t="shared" si="119"/>
        <v>0</v>
      </c>
      <c r="L61" s="238">
        <f t="shared" si="142"/>
        <v>0</v>
      </c>
      <c r="M61" s="238">
        <f t="shared" si="134"/>
        <v>0</v>
      </c>
      <c r="N61" s="316">
        <f t="shared" si="135"/>
        <v>0</v>
      </c>
      <c r="O61" s="316">
        <f t="shared" si="136"/>
        <v>0</v>
      </c>
      <c r="P61" s="316">
        <f t="shared" si="137"/>
        <v>0</v>
      </c>
      <c r="Q61" s="316">
        <f t="shared" si="138"/>
        <v>0</v>
      </c>
      <c r="R61" s="371">
        <f t="shared" si="120"/>
        <v>0</v>
      </c>
      <c r="S61" s="316">
        <f t="shared" si="139"/>
        <v>0</v>
      </c>
      <c r="T61" s="316">
        <f t="shared" si="121"/>
        <v>0</v>
      </c>
      <c r="U61" s="316">
        <f t="shared" si="140"/>
        <v>0</v>
      </c>
      <c r="V61" s="317">
        <f t="shared" si="42"/>
        <v>0</v>
      </c>
      <c r="W61" s="318">
        <f t="shared" si="43"/>
        <v>0</v>
      </c>
      <c r="X61" s="318">
        <f t="shared" si="44"/>
        <v>0</v>
      </c>
      <c r="Y61" s="318">
        <f t="shared" si="45"/>
        <v>0</v>
      </c>
      <c r="Z61" s="318">
        <f t="shared" si="46"/>
        <v>0</v>
      </c>
      <c r="AA61" s="318">
        <f>IF(dkontonr&gt;1499,IF(dkontonr&lt;1560,$N61,0))+IF(kkontonr&gt;1499,IF(kkontonr&lt;1560,$O61,0))+IF(dkontonr&gt;(Kontoplan!AF$3-1),IF(dkontonr&lt;(Kontoplan!AF$3+1000),$N61,0))+IF(kkontonr&gt;(Kontoplan!AF$3-1),IF(kkontonr&lt;(Kontoplan!AF$3+1000),$O61,0),0)</f>
        <v>0</v>
      </c>
      <c r="AB61" s="318">
        <f t="shared" si="47"/>
        <v>0</v>
      </c>
      <c r="AC61" s="318">
        <f t="shared" si="48"/>
        <v>0</v>
      </c>
      <c r="AD61" s="318">
        <f t="shared" si="49"/>
        <v>0</v>
      </c>
      <c r="AE61" s="318">
        <f t="shared" si="50"/>
        <v>0</v>
      </c>
      <c r="AF61" s="318">
        <f t="shared" si="51"/>
        <v>0</v>
      </c>
      <c r="AG61" s="318">
        <f>IF(dkontonr&gt;2399,IF(dkontonr&lt;2500,$N61,0))+IF(kkontonr&gt;2399,IF(kkontonr&lt;2500,$O61,0))+IF(dkontonr&gt;(Kontoplan!$AF$4-1),IF(dkontonr&lt;(Kontoplan!$AF$4+1000),$N61,0))+IF(kkontonr&gt;(Kontoplan!$AF$4-1),IF(kkontonr&lt;(Kontoplan!$AF$4+1000),$O61,0))</f>
        <v>0</v>
      </c>
      <c r="AH61" s="318">
        <f t="shared" si="52"/>
        <v>0</v>
      </c>
      <c r="AI61" s="318">
        <f t="shared" si="53"/>
        <v>0</v>
      </c>
      <c r="AJ61" s="318">
        <f t="shared" si="141"/>
        <v>0</v>
      </c>
      <c r="AK61" s="318">
        <f t="shared" si="54"/>
        <v>0</v>
      </c>
      <c r="AL61" s="318">
        <f t="shared" si="55"/>
        <v>0</v>
      </c>
      <c r="AM61" s="317">
        <f t="shared" si="56"/>
        <v>0</v>
      </c>
      <c r="AN61" s="318">
        <f t="shared" si="57"/>
        <v>0</v>
      </c>
      <c r="AO61" s="319">
        <f t="shared" si="58"/>
        <v>0</v>
      </c>
      <c r="AP61" s="318">
        <f t="shared" si="59"/>
        <v>0</v>
      </c>
      <c r="AQ61" s="318">
        <f t="shared" si="60"/>
        <v>0</v>
      </c>
      <c r="AR61" s="318">
        <f t="shared" si="61"/>
        <v>0</v>
      </c>
      <c r="AS61" s="318">
        <f t="shared" si="62"/>
        <v>0</v>
      </c>
      <c r="AT61" s="318">
        <f t="shared" si="63"/>
        <v>0</v>
      </c>
      <c r="AU61" s="318">
        <f t="shared" si="64"/>
        <v>0</v>
      </c>
      <c r="AV61" s="318">
        <f t="shared" si="65"/>
        <v>0</v>
      </c>
      <c r="AW61" s="318">
        <f t="shared" si="66"/>
        <v>0</v>
      </c>
      <c r="AX61" s="318">
        <f t="shared" si="67"/>
        <v>0</v>
      </c>
      <c r="AY61" s="318">
        <f t="shared" si="68"/>
        <v>0</v>
      </c>
      <c r="AZ61" s="318">
        <f t="shared" si="69"/>
        <v>0</v>
      </c>
      <c r="BA61" s="318">
        <f t="shared" si="70"/>
        <v>0</v>
      </c>
      <c r="BB61" s="319">
        <f t="shared" si="71"/>
        <v>0</v>
      </c>
      <c r="BC61" s="319">
        <f t="shared" si="72"/>
        <v>0</v>
      </c>
      <c r="BD61" s="317">
        <f t="shared" si="73"/>
        <v>0</v>
      </c>
      <c r="BE61" s="318">
        <f t="shared" si="74"/>
        <v>0</v>
      </c>
      <c r="BF61" s="318">
        <f t="shared" si="75"/>
        <v>0</v>
      </c>
      <c r="BG61" s="318">
        <f t="shared" si="76"/>
        <v>0</v>
      </c>
      <c r="BH61" s="317">
        <f t="shared" si="159"/>
        <v>0</v>
      </c>
      <c r="BI61" s="319">
        <f t="shared" si="159"/>
        <v>0</v>
      </c>
      <c r="BJ61" s="319">
        <f t="shared" si="159"/>
        <v>0</v>
      </c>
      <c r="BK61" s="319">
        <f t="shared" si="159"/>
        <v>0</v>
      </c>
      <c r="BL61" s="319">
        <f t="shared" si="159"/>
        <v>0</v>
      </c>
      <c r="BM61" s="319">
        <f t="shared" si="159"/>
        <v>0</v>
      </c>
      <c r="BN61" s="319">
        <f t="shared" si="159"/>
        <v>0</v>
      </c>
      <c r="BO61" s="319">
        <f t="shared" si="159"/>
        <v>0</v>
      </c>
      <c r="BP61" s="319">
        <f t="shared" si="159"/>
        <v>0</v>
      </c>
      <c r="BQ61" s="319">
        <f t="shared" si="159"/>
        <v>0</v>
      </c>
      <c r="BR61" s="319">
        <f t="shared" si="159"/>
        <v>0</v>
      </c>
      <c r="BS61" s="319">
        <f t="shared" si="159"/>
        <v>0</v>
      </c>
      <c r="BT61" s="319">
        <f t="shared" si="159"/>
        <v>0</v>
      </c>
      <c r="BU61" s="319">
        <f t="shared" si="172"/>
        <v>0</v>
      </c>
      <c r="BV61" s="319">
        <f t="shared" si="172"/>
        <v>0</v>
      </c>
      <c r="BW61" s="319">
        <f t="shared" si="155"/>
        <v>0</v>
      </c>
      <c r="BX61" s="319">
        <f t="shared" si="156"/>
        <v>0</v>
      </c>
      <c r="BY61" s="319">
        <f t="shared" si="156"/>
        <v>0</v>
      </c>
      <c r="BZ61" s="319">
        <f t="shared" si="156"/>
        <v>0</v>
      </c>
      <c r="CA61" s="319">
        <f t="shared" si="156"/>
        <v>0</v>
      </c>
      <c r="CB61" s="317">
        <f t="shared" si="79"/>
        <v>0</v>
      </c>
      <c r="CC61" s="319">
        <f t="shared" si="80"/>
        <v>0</v>
      </c>
      <c r="CD61" s="319">
        <f t="shared" si="81"/>
        <v>0</v>
      </c>
      <c r="CE61" s="319">
        <f t="shared" si="82"/>
        <v>0</v>
      </c>
      <c r="CF61" s="333">
        <f t="shared" si="85"/>
        <v>0</v>
      </c>
      <c r="CG61" s="309">
        <f t="shared" si="86"/>
        <v>0</v>
      </c>
      <c r="CH61" s="309">
        <f t="shared" si="87"/>
        <v>0</v>
      </c>
      <c r="CI61" s="309">
        <f t="shared" si="88"/>
        <v>0</v>
      </c>
      <c r="CJ61" s="309">
        <f t="shared" si="89"/>
        <v>0</v>
      </c>
      <c r="CK61" s="379">
        <f t="shared" si="90"/>
        <v>0</v>
      </c>
      <c r="CL61" s="403">
        <f t="shared" si="160"/>
        <v>0</v>
      </c>
      <c r="CM61" s="403">
        <f t="shared" si="160"/>
        <v>0</v>
      </c>
      <c r="CN61" s="403">
        <f t="shared" si="160"/>
        <v>0</v>
      </c>
      <c r="CO61" s="403">
        <f t="shared" si="160"/>
        <v>0</v>
      </c>
      <c r="CP61" s="403">
        <f t="shared" si="160"/>
        <v>0</v>
      </c>
      <c r="CQ61" s="403">
        <f t="shared" si="160"/>
        <v>0</v>
      </c>
      <c r="CR61" s="403">
        <f t="shared" si="160"/>
        <v>0</v>
      </c>
      <c r="CS61" s="403">
        <f t="shared" si="160"/>
        <v>0</v>
      </c>
      <c r="CT61" s="403">
        <f t="shared" si="160"/>
        <v>0</v>
      </c>
      <c r="CU61" s="403">
        <f t="shared" si="160"/>
        <v>0</v>
      </c>
      <c r="CV61" s="403">
        <f t="shared" si="143"/>
        <v>0</v>
      </c>
      <c r="CW61" s="403">
        <f t="shared" si="143"/>
        <v>0</v>
      </c>
      <c r="CX61" s="403">
        <f t="shared" si="161"/>
        <v>0</v>
      </c>
      <c r="CY61" s="403">
        <f t="shared" si="161"/>
        <v>0</v>
      </c>
      <c r="CZ61" s="403">
        <f t="shared" si="161"/>
        <v>0</v>
      </c>
      <c r="DA61" s="403">
        <f t="shared" si="161"/>
        <v>0</v>
      </c>
      <c r="DB61" s="403">
        <f t="shared" si="161"/>
        <v>0</v>
      </c>
      <c r="DC61" s="403">
        <f t="shared" si="161"/>
        <v>0</v>
      </c>
      <c r="DD61" s="403">
        <f t="shared" si="161"/>
        <v>0</v>
      </c>
      <c r="DE61" s="403">
        <f t="shared" si="161"/>
        <v>0</v>
      </c>
      <c r="DF61" s="403">
        <f t="shared" si="144"/>
        <v>0</v>
      </c>
      <c r="DG61" s="403">
        <f t="shared" si="144"/>
        <v>0</v>
      </c>
      <c r="DH61" s="403">
        <f t="shared" si="161"/>
        <v>0</v>
      </c>
      <c r="DI61" s="403">
        <f t="shared" si="144"/>
        <v>0</v>
      </c>
      <c r="DJ61" s="403">
        <f t="shared" si="144"/>
        <v>0</v>
      </c>
      <c r="DK61" s="403">
        <f t="shared" si="144"/>
        <v>0</v>
      </c>
      <c r="DL61" s="403">
        <f t="shared" si="161"/>
        <v>0</v>
      </c>
      <c r="DM61" s="403">
        <f t="shared" si="162"/>
        <v>0</v>
      </c>
      <c r="DN61" s="403">
        <f t="shared" si="162"/>
        <v>0</v>
      </c>
      <c r="DO61" s="403">
        <f t="shared" si="162"/>
        <v>0</v>
      </c>
      <c r="DP61" s="403">
        <f t="shared" si="162"/>
        <v>0</v>
      </c>
      <c r="DQ61" s="403">
        <f t="shared" si="162"/>
        <v>0</v>
      </c>
      <c r="DR61" s="403">
        <f t="shared" si="162"/>
        <v>0</v>
      </c>
      <c r="DS61" s="403">
        <f t="shared" si="162"/>
        <v>0</v>
      </c>
      <c r="DT61" s="403">
        <f t="shared" si="162"/>
        <v>0</v>
      </c>
      <c r="DU61" s="403">
        <f t="shared" si="162"/>
        <v>0</v>
      </c>
      <c r="DV61" s="403">
        <f t="shared" si="83"/>
        <v>0</v>
      </c>
      <c r="DW61" s="403">
        <f t="shared" si="84"/>
        <v>0</v>
      </c>
      <c r="DX61" s="403">
        <f t="shared" si="163"/>
        <v>0</v>
      </c>
      <c r="DY61" s="403">
        <f t="shared" si="163"/>
        <v>0</v>
      </c>
      <c r="DZ61" s="403">
        <f t="shared" si="163"/>
        <v>0</v>
      </c>
      <c r="EA61" s="403">
        <f t="shared" si="163"/>
        <v>0</v>
      </c>
      <c r="EB61" s="403">
        <f t="shared" si="163"/>
        <v>0</v>
      </c>
      <c r="EC61" s="403">
        <f t="shared" si="163"/>
        <v>0</v>
      </c>
      <c r="ED61" s="403">
        <f t="shared" si="163"/>
        <v>0</v>
      </c>
      <c r="EE61" s="403">
        <f t="shared" si="163"/>
        <v>0</v>
      </c>
      <c r="EF61" s="403">
        <f t="shared" si="146"/>
        <v>0</v>
      </c>
      <c r="EG61" s="403">
        <f t="shared" si="164"/>
        <v>0</v>
      </c>
      <c r="EH61" s="403">
        <f t="shared" si="164"/>
        <v>0</v>
      </c>
      <c r="EI61" s="403">
        <f t="shared" si="164"/>
        <v>0</v>
      </c>
      <c r="EJ61" s="403">
        <f t="shared" si="164"/>
        <v>0</v>
      </c>
      <c r="EK61" s="403">
        <f t="shared" si="164"/>
        <v>0</v>
      </c>
      <c r="EL61" s="403">
        <f t="shared" si="164"/>
        <v>0</v>
      </c>
      <c r="EM61" s="403">
        <f t="shared" si="164"/>
        <v>0</v>
      </c>
      <c r="EN61" s="403">
        <f t="shared" si="164"/>
        <v>0</v>
      </c>
      <c r="EO61" s="403">
        <f t="shared" si="164"/>
        <v>0</v>
      </c>
      <c r="EP61" s="403">
        <f t="shared" si="165"/>
        <v>0</v>
      </c>
      <c r="EQ61" s="403">
        <f t="shared" si="148"/>
        <v>0</v>
      </c>
      <c r="ER61" s="403">
        <f t="shared" si="165"/>
        <v>0</v>
      </c>
      <c r="ES61" s="403">
        <f t="shared" si="165"/>
        <v>0</v>
      </c>
      <c r="ET61" s="403">
        <f t="shared" si="165"/>
        <v>0</v>
      </c>
      <c r="EU61" s="403">
        <f t="shared" si="165"/>
        <v>0</v>
      </c>
      <c r="EV61" s="403">
        <f t="shared" si="165"/>
        <v>0</v>
      </c>
      <c r="EW61" s="403">
        <f t="shared" si="165"/>
        <v>0</v>
      </c>
      <c r="EX61" s="403">
        <f t="shared" si="165"/>
        <v>0</v>
      </c>
      <c r="EY61" s="403">
        <f t="shared" si="165"/>
        <v>0</v>
      </c>
      <c r="EZ61" s="403">
        <f t="shared" si="165"/>
        <v>0</v>
      </c>
      <c r="FA61" s="403">
        <f t="shared" si="166"/>
        <v>0</v>
      </c>
      <c r="FB61" s="403">
        <f t="shared" si="166"/>
        <v>0</v>
      </c>
      <c r="FC61" s="403">
        <f t="shared" si="166"/>
        <v>0</v>
      </c>
      <c r="FD61" s="403">
        <f t="shared" si="166"/>
        <v>0</v>
      </c>
      <c r="FE61" s="403">
        <f t="shared" si="166"/>
        <v>0</v>
      </c>
      <c r="FF61" s="403">
        <f t="shared" si="166"/>
        <v>0</v>
      </c>
      <c r="FG61" s="403">
        <f t="shared" si="166"/>
        <v>0</v>
      </c>
      <c r="FH61" s="403">
        <f t="shared" si="166"/>
        <v>0</v>
      </c>
      <c r="FI61" s="403">
        <f t="shared" si="166"/>
        <v>0</v>
      </c>
      <c r="FJ61" s="403">
        <f t="shared" si="166"/>
        <v>0</v>
      </c>
      <c r="FK61" s="403">
        <f t="shared" si="167"/>
        <v>0</v>
      </c>
      <c r="FL61" s="403">
        <f t="shared" si="167"/>
        <v>0</v>
      </c>
      <c r="FM61" s="403">
        <f t="shared" si="167"/>
        <v>0</v>
      </c>
      <c r="FN61" s="403">
        <f t="shared" si="167"/>
        <v>0</v>
      </c>
      <c r="FO61" s="403">
        <f t="shared" si="167"/>
        <v>0</v>
      </c>
      <c r="FP61" s="403">
        <f t="shared" si="167"/>
        <v>0</v>
      </c>
      <c r="FQ61" s="403">
        <f t="shared" si="167"/>
        <v>0</v>
      </c>
      <c r="FR61" s="403">
        <f t="shared" si="167"/>
        <v>0</v>
      </c>
      <c r="FS61" s="403">
        <f t="shared" si="167"/>
        <v>0</v>
      </c>
      <c r="FT61" s="403">
        <f t="shared" si="167"/>
        <v>0</v>
      </c>
      <c r="FU61" s="403">
        <f t="shared" si="168"/>
        <v>0</v>
      </c>
      <c r="FV61" s="403">
        <f t="shared" si="168"/>
        <v>0</v>
      </c>
      <c r="FW61" s="403">
        <f t="shared" si="168"/>
        <v>0</v>
      </c>
      <c r="FX61" s="403">
        <f t="shared" si="168"/>
        <v>0</v>
      </c>
      <c r="FY61" s="403">
        <f t="shared" si="168"/>
        <v>0</v>
      </c>
      <c r="FZ61" s="403">
        <f t="shared" si="168"/>
        <v>0</v>
      </c>
      <c r="GA61" s="403">
        <f t="shared" si="168"/>
        <v>0</v>
      </c>
      <c r="GB61" s="403">
        <f t="shared" si="168"/>
        <v>0</v>
      </c>
      <c r="GC61" s="403">
        <f t="shared" si="168"/>
        <v>0</v>
      </c>
      <c r="GD61" s="403">
        <f t="shared" si="168"/>
        <v>0</v>
      </c>
      <c r="GE61" s="403">
        <f t="shared" si="168"/>
        <v>0</v>
      </c>
      <c r="GF61" s="403">
        <f t="shared" si="168"/>
        <v>0</v>
      </c>
      <c r="GG61" s="403">
        <f t="shared" si="168"/>
        <v>0</v>
      </c>
      <c r="GH61" s="403">
        <f t="shared" si="151"/>
        <v>0</v>
      </c>
      <c r="GI61" s="403">
        <f t="shared" si="169"/>
        <v>0</v>
      </c>
      <c r="GJ61" s="403">
        <f t="shared" si="169"/>
        <v>0</v>
      </c>
      <c r="GK61" s="403">
        <f t="shared" si="169"/>
        <v>0</v>
      </c>
      <c r="GL61" s="403">
        <f t="shared" si="169"/>
        <v>0</v>
      </c>
      <c r="GM61" s="403">
        <f t="shared" si="169"/>
        <v>0</v>
      </c>
      <c r="GN61" s="403">
        <f t="shared" si="169"/>
        <v>0</v>
      </c>
      <c r="GO61" s="403">
        <f t="shared" si="169"/>
        <v>0</v>
      </c>
      <c r="GP61" s="403">
        <f t="shared" si="169"/>
        <v>0</v>
      </c>
      <c r="GQ61" s="403">
        <f t="shared" si="169"/>
        <v>0</v>
      </c>
      <c r="GR61" s="403">
        <f t="shared" si="170"/>
        <v>0</v>
      </c>
      <c r="GS61" s="403">
        <f t="shared" si="170"/>
        <v>0</v>
      </c>
      <c r="GT61" s="403">
        <f t="shared" si="170"/>
        <v>0</v>
      </c>
      <c r="GU61" s="403">
        <f t="shared" si="170"/>
        <v>0</v>
      </c>
      <c r="GV61" s="403">
        <f t="shared" si="170"/>
        <v>0</v>
      </c>
      <c r="GW61" s="403">
        <f t="shared" si="170"/>
        <v>0</v>
      </c>
      <c r="GX61" s="403">
        <f t="shared" si="170"/>
        <v>0</v>
      </c>
      <c r="GY61" s="403">
        <f t="shared" si="170"/>
        <v>0</v>
      </c>
      <c r="GZ61" s="403">
        <f t="shared" si="170"/>
        <v>0</v>
      </c>
      <c r="HA61" s="403">
        <f t="shared" si="170"/>
        <v>0</v>
      </c>
      <c r="HB61" s="403">
        <f t="shared" si="153"/>
        <v>0</v>
      </c>
      <c r="HC61" s="311"/>
      <c r="HD61" s="311"/>
      <c r="HE61" s="311"/>
      <c r="HF61" s="311"/>
      <c r="HG61" s="221" t="str">
        <f t="shared" si="40"/>
        <v/>
      </c>
      <c r="HH61" s="221" t="str">
        <f t="shared" si="41"/>
        <v/>
      </c>
      <c r="HI61" s="311"/>
      <c r="HJ61" s="311"/>
      <c r="HK61" s="311"/>
      <c r="HL61" s="311"/>
      <c r="HM61" s="311"/>
      <c r="HN61" s="311"/>
      <c r="HO61" s="311"/>
      <c r="HP61" s="311"/>
      <c r="HQ61" s="311"/>
      <c r="HR61" s="311"/>
      <c r="HS61" s="311"/>
      <c r="HT61" s="311"/>
      <c r="HU61" s="311"/>
      <c r="HV61" s="311"/>
      <c r="HW61" s="311"/>
      <c r="HX61" s="311"/>
      <c r="HY61" s="311"/>
      <c r="HZ61" s="311"/>
      <c r="IA61" s="311"/>
      <c r="IB61" s="311"/>
      <c r="IC61" s="311"/>
      <c r="ID61" s="311"/>
      <c r="IE61" s="311"/>
      <c r="IF61" s="311"/>
      <c r="IG61" s="311"/>
      <c r="IH61" s="311"/>
      <c r="II61" s="311"/>
      <c r="IJ61" s="311"/>
    </row>
    <row r="62" spans="1:244" s="12" customFormat="1" ht="12" customHeight="1">
      <c r="A62" s="216"/>
      <c r="B62" s="217"/>
      <c r="C62" s="315"/>
      <c r="D62" s="219"/>
      <c r="E62" s="220" t="str">
        <f t="shared" si="117"/>
        <v/>
      </c>
      <c r="F62" s="221" t="str">
        <f t="shared" si="7"/>
        <v/>
      </c>
      <c r="G62" s="219"/>
      <c r="H62" s="220" t="str">
        <f t="shared" si="118"/>
        <v/>
      </c>
      <c r="I62" s="221" t="str">
        <f t="shared" si="9"/>
        <v/>
      </c>
      <c r="J62" s="222"/>
      <c r="K62" s="252">
        <f t="shared" si="119"/>
        <v>0</v>
      </c>
      <c r="L62" s="238">
        <f t="shared" si="142"/>
        <v>0</v>
      </c>
      <c r="M62" s="238">
        <f t="shared" si="134"/>
        <v>0</v>
      </c>
      <c r="N62" s="316">
        <f t="shared" si="135"/>
        <v>0</v>
      </c>
      <c r="O62" s="316">
        <f t="shared" si="136"/>
        <v>0</v>
      </c>
      <c r="P62" s="316">
        <f t="shared" si="137"/>
        <v>0</v>
      </c>
      <c r="Q62" s="316">
        <f t="shared" si="138"/>
        <v>0</v>
      </c>
      <c r="R62" s="371">
        <f t="shared" si="120"/>
        <v>0</v>
      </c>
      <c r="S62" s="316">
        <f t="shared" si="139"/>
        <v>0</v>
      </c>
      <c r="T62" s="316">
        <f t="shared" si="121"/>
        <v>0</v>
      </c>
      <c r="U62" s="316">
        <f t="shared" si="140"/>
        <v>0</v>
      </c>
      <c r="V62" s="317">
        <f t="shared" si="42"/>
        <v>0</v>
      </c>
      <c r="W62" s="318">
        <f t="shared" si="43"/>
        <v>0</v>
      </c>
      <c r="X62" s="318">
        <f t="shared" si="44"/>
        <v>0</v>
      </c>
      <c r="Y62" s="318">
        <f t="shared" si="45"/>
        <v>0</v>
      </c>
      <c r="Z62" s="318">
        <f t="shared" si="46"/>
        <v>0</v>
      </c>
      <c r="AA62" s="318">
        <f>IF(dkontonr&gt;1499,IF(dkontonr&lt;1560,$N62,0))+IF(kkontonr&gt;1499,IF(kkontonr&lt;1560,$O62,0))+IF(dkontonr&gt;(Kontoplan!AF$3-1),IF(dkontonr&lt;(Kontoplan!AF$3+1000),$N62,0))+IF(kkontonr&gt;(Kontoplan!AF$3-1),IF(kkontonr&lt;(Kontoplan!AF$3+1000),$O62,0),0)</f>
        <v>0</v>
      </c>
      <c r="AB62" s="318">
        <f t="shared" si="47"/>
        <v>0</v>
      </c>
      <c r="AC62" s="318">
        <f t="shared" si="48"/>
        <v>0</v>
      </c>
      <c r="AD62" s="318">
        <f t="shared" si="49"/>
        <v>0</v>
      </c>
      <c r="AE62" s="318">
        <f t="shared" si="50"/>
        <v>0</v>
      </c>
      <c r="AF62" s="318">
        <f t="shared" si="51"/>
        <v>0</v>
      </c>
      <c r="AG62" s="318">
        <f>IF(dkontonr&gt;2399,IF(dkontonr&lt;2500,$N62,0))+IF(kkontonr&gt;2399,IF(kkontonr&lt;2500,$O62,0))+IF(dkontonr&gt;(Kontoplan!$AF$4-1),IF(dkontonr&lt;(Kontoplan!$AF$4+1000),$N62,0))+IF(kkontonr&gt;(Kontoplan!$AF$4-1),IF(kkontonr&lt;(Kontoplan!$AF$4+1000),$O62,0))</f>
        <v>0</v>
      </c>
      <c r="AH62" s="318">
        <f t="shared" si="52"/>
        <v>0</v>
      </c>
      <c r="AI62" s="318">
        <f t="shared" si="53"/>
        <v>0</v>
      </c>
      <c r="AJ62" s="318">
        <f t="shared" si="141"/>
        <v>0</v>
      </c>
      <c r="AK62" s="318">
        <f t="shared" si="54"/>
        <v>0</v>
      </c>
      <c r="AL62" s="318">
        <f t="shared" si="55"/>
        <v>0</v>
      </c>
      <c r="AM62" s="317">
        <f t="shared" si="56"/>
        <v>0</v>
      </c>
      <c r="AN62" s="318">
        <f t="shared" si="57"/>
        <v>0</v>
      </c>
      <c r="AO62" s="319">
        <f t="shared" si="58"/>
        <v>0</v>
      </c>
      <c r="AP62" s="318">
        <f t="shared" si="59"/>
        <v>0</v>
      </c>
      <c r="AQ62" s="318">
        <f t="shared" si="60"/>
        <v>0</v>
      </c>
      <c r="AR62" s="318">
        <f t="shared" si="61"/>
        <v>0</v>
      </c>
      <c r="AS62" s="318">
        <f t="shared" si="62"/>
        <v>0</v>
      </c>
      <c r="AT62" s="318">
        <f t="shared" si="63"/>
        <v>0</v>
      </c>
      <c r="AU62" s="318">
        <f t="shared" si="64"/>
        <v>0</v>
      </c>
      <c r="AV62" s="318">
        <f t="shared" si="65"/>
        <v>0</v>
      </c>
      <c r="AW62" s="318">
        <f t="shared" si="66"/>
        <v>0</v>
      </c>
      <c r="AX62" s="318">
        <f t="shared" si="67"/>
        <v>0</v>
      </c>
      <c r="AY62" s="318">
        <f t="shared" si="68"/>
        <v>0</v>
      </c>
      <c r="AZ62" s="318">
        <f t="shared" si="69"/>
        <v>0</v>
      </c>
      <c r="BA62" s="318">
        <f t="shared" si="70"/>
        <v>0</v>
      </c>
      <c r="BB62" s="319">
        <f t="shared" si="71"/>
        <v>0</v>
      </c>
      <c r="BC62" s="319">
        <f t="shared" si="72"/>
        <v>0</v>
      </c>
      <c r="BD62" s="317">
        <f t="shared" si="73"/>
        <v>0</v>
      </c>
      <c r="BE62" s="318">
        <f t="shared" si="74"/>
        <v>0</v>
      </c>
      <c r="BF62" s="318">
        <f t="shared" si="75"/>
        <v>0</v>
      </c>
      <c r="BG62" s="318">
        <f t="shared" si="76"/>
        <v>0</v>
      </c>
      <c r="BH62" s="317">
        <f t="shared" si="159"/>
        <v>0</v>
      </c>
      <c r="BI62" s="319">
        <f t="shared" si="159"/>
        <v>0</v>
      </c>
      <c r="BJ62" s="319">
        <f t="shared" si="159"/>
        <v>0</v>
      </c>
      <c r="BK62" s="319">
        <f t="shared" si="159"/>
        <v>0</v>
      </c>
      <c r="BL62" s="319">
        <f t="shared" si="159"/>
        <v>0</v>
      </c>
      <c r="BM62" s="319">
        <f t="shared" si="159"/>
        <v>0</v>
      </c>
      <c r="BN62" s="319">
        <f t="shared" si="159"/>
        <v>0</v>
      </c>
      <c r="BO62" s="319">
        <f t="shared" si="159"/>
        <v>0</v>
      </c>
      <c r="BP62" s="319">
        <f t="shared" si="159"/>
        <v>0</v>
      </c>
      <c r="BQ62" s="319">
        <f t="shared" si="159"/>
        <v>0</v>
      </c>
      <c r="BR62" s="319">
        <f t="shared" si="159"/>
        <v>0</v>
      </c>
      <c r="BS62" s="319">
        <f t="shared" si="159"/>
        <v>0</v>
      </c>
      <c r="BT62" s="319">
        <f t="shared" si="159"/>
        <v>0</v>
      </c>
      <c r="BU62" s="319">
        <f t="shared" si="172"/>
        <v>0</v>
      </c>
      <c r="BV62" s="319">
        <f t="shared" si="172"/>
        <v>0</v>
      </c>
      <c r="BW62" s="319">
        <f t="shared" si="155"/>
        <v>0</v>
      </c>
      <c r="BX62" s="319">
        <f t="shared" si="156"/>
        <v>0</v>
      </c>
      <c r="BY62" s="319">
        <f t="shared" si="156"/>
        <v>0</v>
      </c>
      <c r="BZ62" s="319">
        <f t="shared" si="156"/>
        <v>0</v>
      </c>
      <c r="CA62" s="319">
        <f t="shared" si="156"/>
        <v>0</v>
      </c>
      <c r="CB62" s="317">
        <f t="shared" si="79"/>
        <v>0</v>
      </c>
      <c r="CC62" s="319">
        <f t="shared" si="80"/>
        <v>0</v>
      </c>
      <c r="CD62" s="319">
        <f t="shared" si="81"/>
        <v>0</v>
      </c>
      <c r="CE62" s="319">
        <f t="shared" si="82"/>
        <v>0</v>
      </c>
      <c r="CF62" s="333">
        <f t="shared" si="85"/>
        <v>0</v>
      </c>
      <c r="CG62" s="309">
        <f t="shared" si="86"/>
        <v>0</v>
      </c>
      <c r="CH62" s="309">
        <f t="shared" si="87"/>
        <v>0</v>
      </c>
      <c r="CI62" s="309">
        <f t="shared" si="88"/>
        <v>0</v>
      </c>
      <c r="CJ62" s="309">
        <f t="shared" si="89"/>
        <v>0</v>
      </c>
      <c r="CK62" s="379">
        <f t="shared" si="90"/>
        <v>0</v>
      </c>
      <c r="CL62" s="403">
        <f t="shared" si="160"/>
        <v>0</v>
      </c>
      <c r="CM62" s="403">
        <f t="shared" si="160"/>
        <v>0</v>
      </c>
      <c r="CN62" s="403">
        <f t="shared" si="160"/>
        <v>0</v>
      </c>
      <c r="CO62" s="403">
        <f t="shared" si="160"/>
        <v>0</v>
      </c>
      <c r="CP62" s="403">
        <f t="shared" si="160"/>
        <v>0</v>
      </c>
      <c r="CQ62" s="403">
        <f t="shared" si="160"/>
        <v>0</v>
      </c>
      <c r="CR62" s="403">
        <f t="shared" si="160"/>
        <v>0</v>
      </c>
      <c r="CS62" s="403">
        <f t="shared" si="160"/>
        <v>0</v>
      </c>
      <c r="CT62" s="403">
        <f t="shared" si="160"/>
        <v>0</v>
      </c>
      <c r="CU62" s="403">
        <f t="shared" si="160"/>
        <v>0</v>
      </c>
      <c r="CV62" s="403">
        <f t="shared" si="160"/>
        <v>0</v>
      </c>
      <c r="CW62" s="403">
        <f t="shared" si="160"/>
        <v>0</v>
      </c>
      <c r="CX62" s="403">
        <f t="shared" si="161"/>
        <v>0</v>
      </c>
      <c r="CY62" s="403">
        <f t="shared" si="161"/>
        <v>0</v>
      </c>
      <c r="CZ62" s="403">
        <f t="shared" si="161"/>
        <v>0</v>
      </c>
      <c r="DA62" s="403">
        <f t="shared" si="161"/>
        <v>0</v>
      </c>
      <c r="DB62" s="403">
        <f t="shared" si="161"/>
        <v>0</v>
      </c>
      <c r="DC62" s="403">
        <f t="shared" si="161"/>
        <v>0</v>
      </c>
      <c r="DD62" s="403">
        <f t="shared" si="161"/>
        <v>0</v>
      </c>
      <c r="DE62" s="403">
        <f t="shared" si="161"/>
        <v>0</v>
      </c>
      <c r="DF62" s="403">
        <f t="shared" si="161"/>
        <v>0</v>
      </c>
      <c r="DG62" s="403">
        <f t="shared" si="161"/>
        <v>0</v>
      </c>
      <c r="DH62" s="403">
        <f t="shared" si="161"/>
        <v>0</v>
      </c>
      <c r="DI62" s="403">
        <f t="shared" si="161"/>
        <v>0</v>
      </c>
      <c r="DJ62" s="403">
        <f t="shared" si="161"/>
        <v>0</v>
      </c>
      <c r="DK62" s="403">
        <f t="shared" si="161"/>
        <v>0</v>
      </c>
      <c r="DL62" s="403">
        <f t="shared" si="161"/>
        <v>0</v>
      </c>
      <c r="DM62" s="403">
        <f t="shared" si="162"/>
        <v>0</v>
      </c>
      <c r="DN62" s="403">
        <f t="shared" si="162"/>
        <v>0</v>
      </c>
      <c r="DO62" s="403">
        <f t="shared" si="162"/>
        <v>0</v>
      </c>
      <c r="DP62" s="403">
        <f t="shared" si="162"/>
        <v>0</v>
      </c>
      <c r="DQ62" s="403">
        <f t="shared" si="162"/>
        <v>0</v>
      </c>
      <c r="DR62" s="403">
        <f t="shared" si="162"/>
        <v>0</v>
      </c>
      <c r="DS62" s="403">
        <f t="shared" si="162"/>
        <v>0</v>
      </c>
      <c r="DT62" s="403">
        <f t="shared" si="162"/>
        <v>0</v>
      </c>
      <c r="DU62" s="403">
        <f t="shared" si="162"/>
        <v>0</v>
      </c>
      <c r="DV62" s="403">
        <f t="shared" si="83"/>
        <v>0</v>
      </c>
      <c r="DW62" s="403">
        <f t="shared" si="84"/>
        <v>0</v>
      </c>
      <c r="DX62" s="403">
        <f t="shared" si="163"/>
        <v>0</v>
      </c>
      <c r="DY62" s="403">
        <f t="shared" si="163"/>
        <v>0</v>
      </c>
      <c r="DZ62" s="403">
        <f t="shared" si="163"/>
        <v>0</v>
      </c>
      <c r="EA62" s="403">
        <f t="shared" si="163"/>
        <v>0</v>
      </c>
      <c r="EB62" s="403">
        <f t="shared" si="163"/>
        <v>0</v>
      </c>
      <c r="EC62" s="403">
        <f t="shared" si="163"/>
        <v>0</v>
      </c>
      <c r="ED62" s="403">
        <f t="shared" si="163"/>
        <v>0</v>
      </c>
      <c r="EE62" s="403">
        <f t="shared" si="163"/>
        <v>0</v>
      </c>
      <c r="EF62" s="403">
        <f t="shared" si="163"/>
        <v>0</v>
      </c>
      <c r="EG62" s="403">
        <f t="shared" si="164"/>
        <v>0</v>
      </c>
      <c r="EH62" s="403">
        <f t="shared" si="164"/>
        <v>0</v>
      </c>
      <c r="EI62" s="403">
        <f t="shared" si="164"/>
        <v>0</v>
      </c>
      <c r="EJ62" s="403">
        <f t="shared" si="164"/>
        <v>0</v>
      </c>
      <c r="EK62" s="403">
        <f t="shared" si="164"/>
        <v>0</v>
      </c>
      <c r="EL62" s="403">
        <f t="shared" si="164"/>
        <v>0</v>
      </c>
      <c r="EM62" s="403">
        <f t="shared" si="164"/>
        <v>0</v>
      </c>
      <c r="EN62" s="403">
        <f t="shared" si="164"/>
        <v>0</v>
      </c>
      <c r="EO62" s="403">
        <f t="shared" si="164"/>
        <v>0</v>
      </c>
      <c r="EP62" s="403">
        <f t="shared" si="165"/>
        <v>0</v>
      </c>
      <c r="EQ62" s="403">
        <f t="shared" si="165"/>
        <v>0</v>
      </c>
      <c r="ER62" s="403">
        <f t="shared" si="165"/>
        <v>0</v>
      </c>
      <c r="ES62" s="403">
        <f t="shared" si="165"/>
        <v>0</v>
      </c>
      <c r="ET62" s="403">
        <f t="shared" si="165"/>
        <v>0</v>
      </c>
      <c r="EU62" s="403">
        <f t="shared" si="165"/>
        <v>0</v>
      </c>
      <c r="EV62" s="403">
        <f t="shared" si="165"/>
        <v>0</v>
      </c>
      <c r="EW62" s="403">
        <f t="shared" si="165"/>
        <v>0</v>
      </c>
      <c r="EX62" s="403">
        <f t="shared" si="165"/>
        <v>0</v>
      </c>
      <c r="EY62" s="403">
        <f t="shared" si="165"/>
        <v>0</v>
      </c>
      <c r="EZ62" s="403">
        <f t="shared" si="165"/>
        <v>0</v>
      </c>
      <c r="FA62" s="403">
        <f t="shared" si="166"/>
        <v>0</v>
      </c>
      <c r="FB62" s="403">
        <f t="shared" si="166"/>
        <v>0</v>
      </c>
      <c r="FC62" s="403">
        <f t="shared" si="166"/>
        <v>0</v>
      </c>
      <c r="FD62" s="403">
        <f t="shared" si="166"/>
        <v>0</v>
      </c>
      <c r="FE62" s="403">
        <f t="shared" si="166"/>
        <v>0</v>
      </c>
      <c r="FF62" s="403">
        <f t="shared" si="166"/>
        <v>0</v>
      </c>
      <c r="FG62" s="403">
        <f t="shared" si="166"/>
        <v>0</v>
      </c>
      <c r="FH62" s="403">
        <f t="shared" si="166"/>
        <v>0</v>
      </c>
      <c r="FI62" s="403">
        <f t="shared" si="166"/>
        <v>0</v>
      </c>
      <c r="FJ62" s="403">
        <f t="shared" si="166"/>
        <v>0</v>
      </c>
      <c r="FK62" s="403">
        <f t="shared" si="167"/>
        <v>0</v>
      </c>
      <c r="FL62" s="403">
        <f t="shared" si="167"/>
        <v>0</v>
      </c>
      <c r="FM62" s="403">
        <f t="shared" si="167"/>
        <v>0</v>
      </c>
      <c r="FN62" s="403">
        <f t="shared" si="167"/>
        <v>0</v>
      </c>
      <c r="FO62" s="403">
        <f t="shared" si="167"/>
        <v>0</v>
      </c>
      <c r="FP62" s="403">
        <f t="shared" si="167"/>
        <v>0</v>
      </c>
      <c r="FQ62" s="403">
        <f t="shared" si="167"/>
        <v>0</v>
      </c>
      <c r="FR62" s="403">
        <f t="shared" si="167"/>
        <v>0</v>
      </c>
      <c r="FS62" s="403">
        <f t="shared" si="167"/>
        <v>0</v>
      </c>
      <c r="FT62" s="403">
        <f t="shared" si="167"/>
        <v>0</v>
      </c>
      <c r="FU62" s="403">
        <f t="shared" si="168"/>
        <v>0</v>
      </c>
      <c r="FV62" s="403">
        <f t="shared" si="168"/>
        <v>0</v>
      </c>
      <c r="FW62" s="403">
        <f t="shared" si="168"/>
        <v>0</v>
      </c>
      <c r="FX62" s="403">
        <f t="shared" si="168"/>
        <v>0</v>
      </c>
      <c r="FY62" s="403">
        <f t="shared" si="168"/>
        <v>0</v>
      </c>
      <c r="FZ62" s="403">
        <f t="shared" si="168"/>
        <v>0</v>
      </c>
      <c r="GA62" s="403">
        <f t="shared" si="168"/>
        <v>0</v>
      </c>
      <c r="GB62" s="403">
        <f t="shared" si="168"/>
        <v>0</v>
      </c>
      <c r="GC62" s="403">
        <f t="shared" si="168"/>
        <v>0</v>
      </c>
      <c r="GD62" s="403">
        <f t="shared" si="168"/>
        <v>0</v>
      </c>
      <c r="GE62" s="403">
        <f t="shared" si="168"/>
        <v>0</v>
      </c>
      <c r="GF62" s="403">
        <f t="shared" si="168"/>
        <v>0</v>
      </c>
      <c r="GG62" s="403">
        <f t="shared" si="168"/>
        <v>0</v>
      </c>
      <c r="GH62" s="403">
        <f t="shared" si="168"/>
        <v>0</v>
      </c>
      <c r="GI62" s="403">
        <f t="shared" si="169"/>
        <v>0</v>
      </c>
      <c r="GJ62" s="403">
        <f t="shared" si="169"/>
        <v>0</v>
      </c>
      <c r="GK62" s="403">
        <f t="shared" si="169"/>
        <v>0</v>
      </c>
      <c r="GL62" s="403">
        <f t="shared" si="169"/>
        <v>0</v>
      </c>
      <c r="GM62" s="403">
        <f t="shared" si="169"/>
        <v>0</v>
      </c>
      <c r="GN62" s="403">
        <f t="shared" si="169"/>
        <v>0</v>
      </c>
      <c r="GO62" s="403">
        <f t="shared" si="169"/>
        <v>0</v>
      </c>
      <c r="GP62" s="403">
        <f t="shared" si="169"/>
        <v>0</v>
      </c>
      <c r="GQ62" s="403">
        <f t="shared" si="169"/>
        <v>0</v>
      </c>
      <c r="GR62" s="403">
        <f t="shared" si="170"/>
        <v>0</v>
      </c>
      <c r="GS62" s="403">
        <f t="shared" si="170"/>
        <v>0</v>
      </c>
      <c r="GT62" s="403">
        <f t="shared" si="170"/>
        <v>0</v>
      </c>
      <c r="GU62" s="403">
        <f t="shared" si="170"/>
        <v>0</v>
      </c>
      <c r="GV62" s="403">
        <f t="shared" si="170"/>
        <v>0</v>
      </c>
      <c r="GW62" s="403">
        <f t="shared" si="170"/>
        <v>0</v>
      </c>
      <c r="GX62" s="403">
        <f t="shared" si="170"/>
        <v>0</v>
      </c>
      <c r="GY62" s="403">
        <f t="shared" si="170"/>
        <v>0</v>
      </c>
      <c r="GZ62" s="403">
        <f t="shared" si="170"/>
        <v>0</v>
      </c>
      <c r="HA62" s="403">
        <f t="shared" si="170"/>
        <v>0</v>
      </c>
      <c r="HB62" s="403">
        <f t="shared" si="170"/>
        <v>0</v>
      </c>
      <c r="HC62" s="311"/>
      <c r="HD62" s="311"/>
      <c r="HE62" s="311"/>
      <c r="HF62" s="311"/>
      <c r="HG62" s="221" t="str">
        <f t="shared" si="40"/>
        <v/>
      </c>
      <c r="HH62" s="221" t="str">
        <f t="shared" si="41"/>
        <v/>
      </c>
      <c r="HI62" s="311"/>
      <c r="HJ62" s="311"/>
      <c r="HK62" s="311"/>
      <c r="HL62" s="311"/>
      <c r="HM62" s="311"/>
      <c r="HN62" s="311"/>
      <c r="HO62" s="311"/>
      <c r="HP62" s="311"/>
      <c r="HQ62" s="311"/>
      <c r="HR62" s="311"/>
      <c r="HS62" s="311"/>
      <c r="HT62" s="311"/>
      <c r="HU62" s="311"/>
      <c r="HV62" s="311"/>
      <c r="HW62" s="311"/>
      <c r="HX62" s="311"/>
      <c r="HY62" s="311"/>
      <c r="HZ62" s="311"/>
      <c r="IA62" s="311"/>
      <c r="IB62" s="311"/>
      <c r="IC62" s="311"/>
      <c r="ID62" s="311"/>
      <c r="IE62" s="311"/>
      <c r="IF62" s="311"/>
      <c r="IG62" s="311"/>
      <c r="IH62" s="311"/>
      <c r="II62" s="311"/>
      <c r="IJ62" s="311"/>
    </row>
    <row r="63" spans="1:244" s="12" customFormat="1" ht="12" customHeight="1">
      <c r="A63" s="216"/>
      <c r="B63" s="217"/>
      <c r="C63" s="223"/>
      <c r="D63" s="219"/>
      <c r="E63" s="220" t="str">
        <f t="shared" si="117"/>
        <v/>
      </c>
      <c r="F63" s="221" t="str">
        <f t="shared" si="7"/>
        <v/>
      </c>
      <c r="G63" s="219"/>
      <c r="H63" s="220" t="str">
        <f t="shared" si="118"/>
        <v/>
      </c>
      <c r="I63" s="221" t="str">
        <f t="shared" si="9"/>
        <v/>
      </c>
      <c r="J63" s="222"/>
      <c r="K63" s="252">
        <f t="shared" si="119"/>
        <v>0</v>
      </c>
      <c r="L63" s="238">
        <f t="shared" si="142"/>
        <v>0</v>
      </c>
      <c r="M63" s="238">
        <f t="shared" si="134"/>
        <v>0</v>
      </c>
      <c r="N63" s="316">
        <f t="shared" si="135"/>
        <v>0</v>
      </c>
      <c r="O63" s="316">
        <f t="shared" si="136"/>
        <v>0</v>
      </c>
      <c r="P63" s="316">
        <f t="shared" si="137"/>
        <v>0</v>
      </c>
      <c r="Q63" s="316">
        <f t="shared" si="138"/>
        <v>0</v>
      </c>
      <c r="R63" s="371">
        <f t="shared" si="120"/>
        <v>0</v>
      </c>
      <c r="S63" s="316">
        <f t="shared" si="139"/>
        <v>0</v>
      </c>
      <c r="T63" s="316">
        <f t="shared" si="121"/>
        <v>0</v>
      </c>
      <c r="U63" s="316">
        <f t="shared" si="140"/>
        <v>0</v>
      </c>
      <c r="V63" s="317">
        <f t="shared" si="42"/>
        <v>0</v>
      </c>
      <c r="W63" s="318">
        <f t="shared" si="43"/>
        <v>0</v>
      </c>
      <c r="X63" s="318">
        <f t="shared" si="44"/>
        <v>0</v>
      </c>
      <c r="Y63" s="318">
        <f t="shared" si="45"/>
        <v>0</v>
      </c>
      <c r="Z63" s="318">
        <f t="shared" si="46"/>
        <v>0</v>
      </c>
      <c r="AA63" s="318">
        <f>IF(dkontonr&gt;1499,IF(dkontonr&lt;1560,$N63,0))+IF(kkontonr&gt;1499,IF(kkontonr&lt;1560,$O63,0))+IF(dkontonr&gt;(Kontoplan!AF$3-1),IF(dkontonr&lt;(Kontoplan!AF$3+1000),$N63,0))+IF(kkontonr&gt;(Kontoplan!AF$3-1),IF(kkontonr&lt;(Kontoplan!AF$3+1000),$O63,0),0)</f>
        <v>0</v>
      </c>
      <c r="AB63" s="318">
        <f t="shared" si="47"/>
        <v>0</v>
      </c>
      <c r="AC63" s="318">
        <f t="shared" si="48"/>
        <v>0</v>
      </c>
      <c r="AD63" s="318">
        <f t="shared" si="49"/>
        <v>0</v>
      </c>
      <c r="AE63" s="318">
        <f t="shared" si="50"/>
        <v>0</v>
      </c>
      <c r="AF63" s="318">
        <f t="shared" si="51"/>
        <v>0</v>
      </c>
      <c r="AG63" s="318">
        <f>IF(dkontonr&gt;2399,IF(dkontonr&lt;2500,$N63,0))+IF(kkontonr&gt;2399,IF(kkontonr&lt;2500,$O63,0))+IF(dkontonr&gt;(Kontoplan!$AF$4-1),IF(dkontonr&lt;(Kontoplan!$AF$4+1000),$N63,0))+IF(kkontonr&gt;(Kontoplan!$AF$4-1),IF(kkontonr&lt;(Kontoplan!$AF$4+1000),$O63,0))</f>
        <v>0</v>
      </c>
      <c r="AH63" s="318">
        <f t="shared" si="52"/>
        <v>0</v>
      </c>
      <c r="AI63" s="318">
        <f t="shared" si="53"/>
        <v>0</v>
      </c>
      <c r="AJ63" s="318">
        <f t="shared" si="141"/>
        <v>0</v>
      </c>
      <c r="AK63" s="318">
        <f t="shared" si="54"/>
        <v>0</v>
      </c>
      <c r="AL63" s="318">
        <f t="shared" si="55"/>
        <v>0</v>
      </c>
      <c r="AM63" s="317">
        <f t="shared" si="56"/>
        <v>0</v>
      </c>
      <c r="AN63" s="318">
        <f t="shared" si="57"/>
        <v>0</v>
      </c>
      <c r="AO63" s="319">
        <f t="shared" si="58"/>
        <v>0</v>
      </c>
      <c r="AP63" s="318">
        <f t="shared" si="59"/>
        <v>0</v>
      </c>
      <c r="AQ63" s="318">
        <f t="shared" si="60"/>
        <v>0</v>
      </c>
      <c r="AR63" s="318">
        <f t="shared" si="61"/>
        <v>0</v>
      </c>
      <c r="AS63" s="318">
        <f t="shared" si="62"/>
        <v>0</v>
      </c>
      <c r="AT63" s="318">
        <f t="shared" si="63"/>
        <v>0</v>
      </c>
      <c r="AU63" s="318">
        <f t="shared" si="64"/>
        <v>0</v>
      </c>
      <c r="AV63" s="318">
        <f t="shared" si="65"/>
        <v>0</v>
      </c>
      <c r="AW63" s="318">
        <f t="shared" si="66"/>
        <v>0</v>
      </c>
      <c r="AX63" s="318">
        <f t="shared" si="67"/>
        <v>0</v>
      </c>
      <c r="AY63" s="318">
        <f t="shared" si="68"/>
        <v>0</v>
      </c>
      <c r="AZ63" s="318">
        <f t="shared" si="69"/>
        <v>0</v>
      </c>
      <c r="BA63" s="318">
        <f t="shared" si="70"/>
        <v>0</v>
      </c>
      <c r="BB63" s="319">
        <f t="shared" si="71"/>
        <v>0</v>
      </c>
      <c r="BC63" s="319">
        <f t="shared" si="72"/>
        <v>0</v>
      </c>
      <c r="BD63" s="317">
        <f t="shared" si="73"/>
        <v>0</v>
      </c>
      <c r="BE63" s="318">
        <f t="shared" si="74"/>
        <v>0</v>
      </c>
      <c r="BF63" s="318">
        <f t="shared" si="75"/>
        <v>0</v>
      </c>
      <c r="BG63" s="318">
        <f t="shared" si="76"/>
        <v>0</v>
      </c>
      <c r="BH63" s="317">
        <f t="shared" si="159"/>
        <v>0</v>
      </c>
      <c r="BI63" s="319">
        <f t="shared" si="159"/>
        <v>0</v>
      </c>
      <c r="BJ63" s="319">
        <f t="shared" si="159"/>
        <v>0</v>
      </c>
      <c r="BK63" s="319">
        <f t="shared" si="159"/>
        <v>0</v>
      </c>
      <c r="BL63" s="319">
        <f t="shared" si="159"/>
        <v>0</v>
      </c>
      <c r="BM63" s="319">
        <f t="shared" si="159"/>
        <v>0</v>
      </c>
      <c r="BN63" s="319">
        <f t="shared" si="159"/>
        <v>0</v>
      </c>
      <c r="BO63" s="319">
        <f t="shared" si="159"/>
        <v>0</v>
      </c>
      <c r="BP63" s="319">
        <f t="shared" si="159"/>
        <v>0</v>
      </c>
      <c r="BQ63" s="319">
        <f t="shared" si="159"/>
        <v>0</v>
      </c>
      <c r="BR63" s="319">
        <f t="shared" si="159"/>
        <v>0</v>
      </c>
      <c r="BS63" s="319">
        <f t="shared" si="159"/>
        <v>0</v>
      </c>
      <c r="BT63" s="319">
        <f t="shared" si="159"/>
        <v>0</v>
      </c>
      <c r="BU63" s="319">
        <f t="shared" si="172"/>
        <v>0</v>
      </c>
      <c r="BV63" s="319">
        <f t="shared" si="172"/>
        <v>0</v>
      </c>
      <c r="BW63" s="319">
        <f t="shared" si="155"/>
        <v>0</v>
      </c>
      <c r="BX63" s="319">
        <f t="shared" si="156"/>
        <v>0</v>
      </c>
      <c r="BY63" s="319">
        <f t="shared" si="156"/>
        <v>0</v>
      </c>
      <c r="BZ63" s="319">
        <f t="shared" si="156"/>
        <v>0</v>
      </c>
      <c r="CA63" s="319">
        <f t="shared" si="156"/>
        <v>0</v>
      </c>
      <c r="CB63" s="317">
        <f t="shared" si="79"/>
        <v>0</v>
      </c>
      <c r="CC63" s="319">
        <f t="shared" si="80"/>
        <v>0</v>
      </c>
      <c r="CD63" s="319">
        <f t="shared" si="81"/>
        <v>0</v>
      </c>
      <c r="CE63" s="319">
        <f t="shared" si="82"/>
        <v>0</v>
      </c>
      <c r="CF63" s="333">
        <f t="shared" si="85"/>
        <v>0</v>
      </c>
      <c r="CG63" s="309">
        <f t="shared" si="86"/>
        <v>0</v>
      </c>
      <c r="CH63" s="309">
        <f t="shared" si="87"/>
        <v>0</v>
      </c>
      <c r="CI63" s="309">
        <f t="shared" si="88"/>
        <v>0</v>
      </c>
      <c r="CJ63" s="309">
        <f t="shared" si="89"/>
        <v>0</v>
      </c>
      <c r="CK63" s="379">
        <f t="shared" si="90"/>
        <v>0</v>
      </c>
      <c r="CL63" s="403">
        <f t="shared" si="160"/>
        <v>0</v>
      </c>
      <c r="CM63" s="403">
        <f t="shared" si="160"/>
        <v>0</v>
      </c>
      <c r="CN63" s="403">
        <f t="shared" si="160"/>
        <v>0</v>
      </c>
      <c r="CO63" s="403">
        <f t="shared" si="160"/>
        <v>0</v>
      </c>
      <c r="CP63" s="403">
        <f t="shared" si="160"/>
        <v>0</v>
      </c>
      <c r="CQ63" s="403">
        <f t="shared" si="160"/>
        <v>0</v>
      </c>
      <c r="CR63" s="403">
        <f t="shared" si="160"/>
        <v>0</v>
      </c>
      <c r="CS63" s="403">
        <f t="shared" si="160"/>
        <v>0</v>
      </c>
      <c r="CT63" s="403">
        <f t="shared" si="160"/>
        <v>0</v>
      </c>
      <c r="CU63" s="403">
        <f t="shared" si="160"/>
        <v>0</v>
      </c>
      <c r="CV63" s="403">
        <f t="shared" si="160"/>
        <v>0</v>
      </c>
      <c r="CW63" s="403">
        <f t="shared" si="160"/>
        <v>0</v>
      </c>
      <c r="CX63" s="403">
        <f t="shared" si="161"/>
        <v>0</v>
      </c>
      <c r="CY63" s="403">
        <f t="shared" si="161"/>
        <v>0</v>
      </c>
      <c r="CZ63" s="403">
        <f t="shared" si="161"/>
        <v>0</v>
      </c>
      <c r="DA63" s="403">
        <f t="shared" si="161"/>
        <v>0</v>
      </c>
      <c r="DB63" s="403">
        <f t="shared" si="161"/>
        <v>0</v>
      </c>
      <c r="DC63" s="403">
        <f t="shared" si="161"/>
        <v>0</v>
      </c>
      <c r="DD63" s="403">
        <f t="shared" si="161"/>
        <v>0</v>
      </c>
      <c r="DE63" s="403">
        <f t="shared" si="161"/>
        <v>0</v>
      </c>
      <c r="DF63" s="403">
        <f t="shared" si="161"/>
        <v>0</v>
      </c>
      <c r="DG63" s="403">
        <f t="shared" si="161"/>
        <v>0</v>
      </c>
      <c r="DH63" s="403">
        <f t="shared" si="161"/>
        <v>0</v>
      </c>
      <c r="DI63" s="403">
        <f t="shared" si="161"/>
        <v>0</v>
      </c>
      <c r="DJ63" s="403">
        <f t="shared" si="161"/>
        <v>0</v>
      </c>
      <c r="DK63" s="403">
        <f t="shared" si="161"/>
        <v>0</v>
      </c>
      <c r="DL63" s="403">
        <f t="shared" si="161"/>
        <v>0</v>
      </c>
      <c r="DM63" s="403">
        <f t="shared" si="162"/>
        <v>0</v>
      </c>
      <c r="DN63" s="403">
        <f t="shared" si="162"/>
        <v>0</v>
      </c>
      <c r="DO63" s="403">
        <f t="shared" si="162"/>
        <v>0</v>
      </c>
      <c r="DP63" s="403">
        <f t="shared" si="162"/>
        <v>0</v>
      </c>
      <c r="DQ63" s="403">
        <f t="shared" si="162"/>
        <v>0</v>
      </c>
      <c r="DR63" s="403">
        <f t="shared" si="162"/>
        <v>0</v>
      </c>
      <c r="DS63" s="403">
        <f t="shared" si="162"/>
        <v>0</v>
      </c>
      <c r="DT63" s="403">
        <f t="shared" si="162"/>
        <v>0</v>
      </c>
      <c r="DU63" s="403">
        <f t="shared" si="162"/>
        <v>0</v>
      </c>
      <c r="DV63" s="403">
        <f t="shared" si="83"/>
        <v>0</v>
      </c>
      <c r="DW63" s="403">
        <f t="shared" si="84"/>
        <v>0</v>
      </c>
      <c r="DX63" s="403">
        <f t="shared" si="163"/>
        <v>0</v>
      </c>
      <c r="DY63" s="403">
        <f t="shared" si="163"/>
        <v>0</v>
      </c>
      <c r="DZ63" s="403">
        <f t="shared" si="163"/>
        <v>0</v>
      </c>
      <c r="EA63" s="403">
        <f t="shared" si="163"/>
        <v>0</v>
      </c>
      <c r="EB63" s="403">
        <f t="shared" si="163"/>
        <v>0</v>
      </c>
      <c r="EC63" s="403">
        <f t="shared" si="163"/>
        <v>0</v>
      </c>
      <c r="ED63" s="403">
        <f t="shared" si="163"/>
        <v>0</v>
      </c>
      <c r="EE63" s="403">
        <f t="shared" si="163"/>
        <v>0</v>
      </c>
      <c r="EF63" s="403">
        <f t="shared" si="163"/>
        <v>0</v>
      </c>
      <c r="EG63" s="403">
        <f t="shared" si="164"/>
        <v>0</v>
      </c>
      <c r="EH63" s="403">
        <f t="shared" si="164"/>
        <v>0</v>
      </c>
      <c r="EI63" s="403">
        <f t="shared" si="164"/>
        <v>0</v>
      </c>
      <c r="EJ63" s="403">
        <f t="shared" si="164"/>
        <v>0</v>
      </c>
      <c r="EK63" s="403">
        <f t="shared" si="164"/>
        <v>0</v>
      </c>
      <c r="EL63" s="403">
        <f t="shared" si="164"/>
        <v>0</v>
      </c>
      <c r="EM63" s="403">
        <f t="shared" si="164"/>
        <v>0</v>
      </c>
      <c r="EN63" s="403">
        <f t="shared" si="164"/>
        <v>0</v>
      </c>
      <c r="EO63" s="403">
        <f t="shared" si="164"/>
        <v>0</v>
      </c>
      <c r="EP63" s="403">
        <f t="shared" si="165"/>
        <v>0</v>
      </c>
      <c r="EQ63" s="403">
        <f t="shared" si="165"/>
        <v>0</v>
      </c>
      <c r="ER63" s="403">
        <f t="shared" si="165"/>
        <v>0</v>
      </c>
      <c r="ES63" s="403">
        <f t="shared" si="165"/>
        <v>0</v>
      </c>
      <c r="ET63" s="403">
        <f t="shared" si="165"/>
        <v>0</v>
      </c>
      <c r="EU63" s="403">
        <f t="shared" si="165"/>
        <v>0</v>
      </c>
      <c r="EV63" s="403">
        <f t="shared" si="165"/>
        <v>0</v>
      </c>
      <c r="EW63" s="403">
        <f t="shared" si="165"/>
        <v>0</v>
      </c>
      <c r="EX63" s="403">
        <f t="shared" si="165"/>
        <v>0</v>
      </c>
      <c r="EY63" s="403">
        <f t="shared" si="165"/>
        <v>0</v>
      </c>
      <c r="EZ63" s="403">
        <f t="shared" si="165"/>
        <v>0</v>
      </c>
      <c r="FA63" s="403">
        <f t="shared" si="166"/>
        <v>0</v>
      </c>
      <c r="FB63" s="403">
        <f t="shared" si="166"/>
        <v>0</v>
      </c>
      <c r="FC63" s="403">
        <f t="shared" si="166"/>
        <v>0</v>
      </c>
      <c r="FD63" s="403">
        <f t="shared" si="166"/>
        <v>0</v>
      </c>
      <c r="FE63" s="403">
        <f t="shared" si="166"/>
        <v>0</v>
      </c>
      <c r="FF63" s="403">
        <f t="shared" si="166"/>
        <v>0</v>
      </c>
      <c r="FG63" s="403">
        <f t="shared" si="166"/>
        <v>0</v>
      </c>
      <c r="FH63" s="403">
        <f t="shared" si="166"/>
        <v>0</v>
      </c>
      <c r="FI63" s="403">
        <f t="shared" si="166"/>
        <v>0</v>
      </c>
      <c r="FJ63" s="403">
        <f t="shared" si="166"/>
        <v>0</v>
      </c>
      <c r="FK63" s="403">
        <f t="shared" si="167"/>
        <v>0</v>
      </c>
      <c r="FL63" s="403">
        <f t="shared" si="167"/>
        <v>0</v>
      </c>
      <c r="FM63" s="403">
        <f t="shared" si="167"/>
        <v>0</v>
      </c>
      <c r="FN63" s="403">
        <f t="shared" si="167"/>
        <v>0</v>
      </c>
      <c r="FO63" s="403">
        <f t="shared" si="167"/>
        <v>0</v>
      </c>
      <c r="FP63" s="403">
        <f t="shared" si="167"/>
        <v>0</v>
      </c>
      <c r="FQ63" s="403">
        <f t="shared" si="167"/>
        <v>0</v>
      </c>
      <c r="FR63" s="403">
        <f t="shared" si="167"/>
        <v>0</v>
      </c>
      <c r="FS63" s="403">
        <f t="shared" si="167"/>
        <v>0</v>
      </c>
      <c r="FT63" s="403">
        <f t="shared" si="167"/>
        <v>0</v>
      </c>
      <c r="FU63" s="403">
        <f t="shared" si="168"/>
        <v>0</v>
      </c>
      <c r="FV63" s="403">
        <f t="shared" si="168"/>
        <v>0</v>
      </c>
      <c r="FW63" s="403">
        <f t="shared" si="168"/>
        <v>0</v>
      </c>
      <c r="FX63" s="403">
        <f t="shared" si="168"/>
        <v>0</v>
      </c>
      <c r="FY63" s="403">
        <f t="shared" si="168"/>
        <v>0</v>
      </c>
      <c r="FZ63" s="403">
        <f t="shared" si="168"/>
        <v>0</v>
      </c>
      <c r="GA63" s="403">
        <f t="shared" si="168"/>
        <v>0</v>
      </c>
      <c r="GB63" s="403">
        <f t="shared" si="168"/>
        <v>0</v>
      </c>
      <c r="GC63" s="403">
        <f t="shared" si="168"/>
        <v>0</v>
      </c>
      <c r="GD63" s="403">
        <f t="shared" si="168"/>
        <v>0</v>
      </c>
      <c r="GE63" s="403">
        <f t="shared" si="168"/>
        <v>0</v>
      </c>
      <c r="GF63" s="403">
        <f t="shared" si="168"/>
        <v>0</v>
      </c>
      <c r="GG63" s="403">
        <f t="shared" si="168"/>
        <v>0</v>
      </c>
      <c r="GH63" s="403">
        <f t="shared" si="168"/>
        <v>0</v>
      </c>
      <c r="GI63" s="403">
        <f t="shared" si="169"/>
        <v>0</v>
      </c>
      <c r="GJ63" s="403">
        <f t="shared" si="169"/>
        <v>0</v>
      </c>
      <c r="GK63" s="403">
        <f t="shared" si="169"/>
        <v>0</v>
      </c>
      <c r="GL63" s="403">
        <f t="shared" si="169"/>
        <v>0</v>
      </c>
      <c r="GM63" s="403">
        <f t="shared" si="169"/>
        <v>0</v>
      </c>
      <c r="GN63" s="403">
        <f t="shared" si="169"/>
        <v>0</v>
      </c>
      <c r="GO63" s="403">
        <f t="shared" si="169"/>
        <v>0</v>
      </c>
      <c r="GP63" s="403">
        <f t="shared" si="169"/>
        <v>0</v>
      </c>
      <c r="GQ63" s="403">
        <f t="shared" si="169"/>
        <v>0</v>
      </c>
      <c r="GR63" s="403">
        <f t="shared" si="170"/>
        <v>0</v>
      </c>
      <c r="GS63" s="403">
        <f t="shared" si="170"/>
        <v>0</v>
      </c>
      <c r="GT63" s="403">
        <f t="shared" si="170"/>
        <v>0</v>
      </c>
      <c r="GU63" s="403">
        <f t="shared" si="170"/>
        <v>0</v>
      </c>
      <c r="GV63" s="403">
        <f t="shared" si="170"/>
        <v>0</v>
      </c>
      <c r="GW63" s="403">
        <f t="shared" si="170"/>
        <v>0</v>
      </c>
      <c r="GX63" s="403">
        <f t="shared" si="170"/>
        <v>0</v>
      </c>
      <c r="GY63" s="403">
        <f t="shared" si="170"/>
        <v>0</v>
      </c>
      <c r="GZ63" s="403">
        <f t="shared" si="170"/>
        <v>0</v>
      </c>
      <c r="HA63" s="403">
        <f t="shared" si="170"/>
        <v>0</v>
      </c>
      <c r="HB63" s="403">
        <f t="shared" si="170"/>
        <v>0</v>
      </c>
      <c r="HC63" s="311"/>
      <c r="HD63" s="311"/>
      <c r="HE63" s="311"/>
      <c r="HF63" s="311"/>
      <c r="HG63" s="221" t="str">
        <f t="shared" si="40"/>
        <v/>
      </c>
      <c r="HH63" s="221" t="str">
        <f t="shared" si="41"/>
        <v/>
      </c>
      <c r="HI63" s="311"/>
      <c r="HJ63" s="311"/>
      <c r="HK63" s="311"/>
      <c r="HL63" s="311"/>
      <c r="HM63" s="311"/>
      <c r="HN63" s="311"/>
      <c r="HO63" s="311"/>
      <c r="HP63" s="311"/>
      <c r="HQ63" s="311"/>
      <c r="HR63" s="311"/>
      <c r="HS63" s="311"/>
      <c r="HT63" s="311"/>
      <c r="HU63" s="311"/>
      <c r="HV63" s="311"/>
      <c r="HW63" s="311"/>
      <c r="HX63" s="311"/>
      <c r="HY63" s="311"/>
      <c r="HZ63" s="311"/>
      <c r="IA63" s="311"/>
      <c r="IB63" s="311"/>
      <c r="IC63" s="311"/>
      <c r="ID63" s="311"/>
      <c r="IE63" s="311"/>
      <c r="IF63" s="311"/>
      <c r="IG63" s="311"/>
      <c r="IH63" s="311"/>
      <c r="II63" s="311"/>
      <c r="IJ63" s="311"/>
    </row>
    <row r="64" spans="1:244" s="12" customFormat="1" ht="12" customHeight="1">
      <c r="A64" s="216"/>
      <c r="B64" s="217"/>
      <c r="C64" s="223"/>
      <c r="D64" s="219"/>
      <c r="E64" s="220" t="str">
        <f t="shared" si="117"/>
        <v/>
      </c>
      <c r="F64" s="221" t="str">
        <f t="shared" si="7"/>
        <v/>
      </c>
      <c r="G64" s="219"/>
      <c r="H64" s="220" t="str">
        <f t="shared" si="118"/>
        <v/>
      </c>
      <c r="I64" s="221" t="str">
        <f t="shared" si="9"/>
        <v/>
      </c>
      <c r="J64" s="222"/>
      <c r="K64" s="252">
        <f t="shared" si="119"/>
        <v>0</v>
      </c>
      <c r="L64" s="238">
        <f t="shared" si="142"/>
        <v>0</v>
      </c>
      <c r="M64" s="238">
        <f t="shared" si="134"/>
        <v>0</v>
      </c>
      <c r="N64" s="316">
        <f t="shared" si="135"/>
        <v>0</v>
      </c>
      <c r="O64" s="316">
        <f t="shared" si="136"/>
        <v>0</v>
      </c>
      <c r="P64" s="316">
        <f t="shared" si="137"/>
        <v>0</v>
      </c>
      <c r="Q64" s="316">
        <f t="shared" si="138"/>
        <v>0</v>
      </c>
      <c r="R64" s="371">
        <f t="shared" si="120"/>
        <v>0</v>
      </c>
      <c r="S64" s="316">
        <f t="shared" si="139"/>
        <v>0</v>
      </c>
      <c r="T64" s="316">
        <f t="shared" si="121"/>
        <v>0</v>
      </c>
      <c r="U64" s="316">
        <f t="shared" si="140"/>
        <v>0</v>
      </c>
      <c r="V64" s="317">
        <f t="shared" si="42"/>
        <v>0</v>
      </c>
      <c r="W64" s="318">
        <f t="shared" si="43"/>
        <v>0</v>
      </c>
      <c r="X64" s="318">
        <f t="shared" si="44"/>
        <v>0</v>
      </c>
      <c r="Y64" s="318">
        <f t="shared" si="45"/>
        <v>0</v>
      </c>
      <c r="Z64" s="318">
        <f t="shared" si="46"/>
        <v>0</v>
      </c>
      <c r="AA64" s="318">
        <f>IF(dkontonr&gt;1499,IF(dkontonr&lt;1560,$N64,0))+IF(kkontonr&gt;1499,IF(kkontonr&lt;1560,$O64,0))+IF(dkontonr&gt;(Kontoplan!AF$3-1),IF(dkontonr&lt;(Kontoplan!AF$3+1000),$N64,0))+IF(kkontonr&gt;(Kontoplan!AF$3-1),IF(kkontonr&lt;(Kontoplan!AF$3+1000),$O64,0),0)</f>
        <v>0</v>
      </c>
      <c r="AB64" s="318">
        <f t="shared" si="47"/>
        <v>0</v>
      </c>
      <c r="AC64" s="318">
        <f t="shared" si="48"/>
        <v>0</v>
      </c>
      <c r="AD64" s="318">
        <f t="shared" si="49"/>
        <v>0</v>
      </c>
      <c r="AE64" s="318">
        <f t="shared" si="50"/>
        <v>0</v>
      </c>
      <c r="AF64" s="318">
        <f t="shared" si="51"/>
        <v>0</v>
      </c>
      <c r="AG64" s="318">
        <f>IF(dkontonr&gt;2399,IF(dkontonr&lt;2500,$N64,0))+IF(kkontonr&gt;2399,IF(kkontonr&lt;2500,$O64,0))+IF(dkontonr&gt;(Kontoplan!$AF$4-1),IF(dkontonr&lt;(Kontoplan!$AF$4+1000),$N64,0))+IF(kkontonr&gt;(Kontoplan!$AF$4-1),IF(kkontonr&lt;(Kontoplan!$AF$4+1000),$O64,0))</f>
        <v>0</v>
      </c>
      <c r="AH64" s="318">
        <f t="shared" si="52"/>
        <v>0</v>
      </c>
      <c r="AI64" s="318">
        <f t="shared" si="53"/>
        <v>0</v>
      </c>
      <c r="AJ64" s="318">
        <f t="shared" si="141"/>
        <v>0</v>
      </c>
      <c r="AK64" s="318">
        <f t="shared" si="54"/>
        <v>0</v>
      </c>
      <c r="AL64" s="318">
        <f t="shared" si="55"/>
        <v>0</v>
      </c>
      <c r="AM64" s="317">
        <f t="shared" si="56"/>
        <v>0</v>
      </c>
      <c r="AN64" s="318">
        <f t="shared" si="57"/>
        <v>0</v>
      </c>
      <c r="AO64" s="319">
        <f t="shared" si="58"/>
        <v>0</v>
      </c>
      <c r="AP64" s="318">
        <f t="shared" si="59"/>
        <v>0</v>
      </c>
      <c r="AQ64" s="318">
        <f t="shared" si="60"/>
        <v>0</v>
      </c>
      <c r="AR64" s="318">
        <f t="shared" si="61"/>
        <v>0</v>
      </c>
      <c r="AS64" s="318">
        <f t="shared" si="62"/>
        <v>0</v>
      </c>
      <c r="AT64" s="318">
        <f t="shared" si="63"/>
        <v>0</v>
      </c>
      <c r="AU64" s="318">
        <f t="shared" si="64"/>
        <v>0</v>
      </c>
      <c r="AV64" s="318">
        <f t="shared" si="65"/>
        <v>0</v>
      </c>
      <c r="AW64" s="318">
        <f t="shared" si="66"/>
        <v>0</v>
      </c>
      <c r="AX64" s="318">
        <f t="shared" si="67"/>
        <v>0</v>
      </c>
      <c r="AY64" s="318">
        <f t="shared" si="68"/>
        <v>0</v>
      </c>
      <c r="AZ64" s="318">
        <f t="shared" si="69"/>
        <v>0</v>
      </c>
      <c r="BA64" s="318">
        <f t="shared" si="70"/>
        <v>0</v>
      </c>
      <c r="BB64" s="319">
        <f t="shared" si="71"/>
        <v>0</v>
      </c>
      <c r="BC64" s="319">
        <f t="shared" si="72"/>
        <v>0</v>
      </c>
      <c r="BD64" s="317">
        <f t="shared" si="73"/>
        <v>0</v>
      </c>
      <c r="BE64" s="318">
        <f t="shared" si="74"/>
        <v>0</v>
      </c>
      <c r="BF64" s="318">
        <f t="shared" si="75"/>
        <v>0</v>
      </c>
      <c r="BG64" s="318">
        <f t="shared" si="76"/>
        <v>0</v>
      </c>
      <c r="BH64" s="317">
        <f t="shared" si="159"/>
        <v>0</v>
      </c>
      <c r="BI64" s="319">
        <f t="shared" si="159"/>
        <v>0</v>
      </c>
      <c r="BJ64" s="319">
        <f t="shared" si="159"/>
        <v>0</v>
      </c>
      <c r="BK64" s="319">
        <f t="shared" si="159"/>
        <v>0</v>
      </c>
      <c r="BL64" s="319">
        <f t="shared" si="159"/>
        <v>0</v>
      </c>
      <c r="BM64" s="319">
        <f t="shared" si="159"/>
        <v>0</v>
      </c>
      <c r="BN64" s="319">
        <f t="shared" si="159"/>
        <v>0</v>
      </c>
      <c r="BO64" s="319">
        <f t="shared" si="159"/>
        <v>0</v>
      </c>
      <c r="BP64" s="319">
        <f t="shared" si="159"/>
        <v>0</v>
      </c>
      <c r="BQ64" s="319">
        <f t="shared" si="159"/>
        <v>0</v>
      </c>
      <c r="BR64" s="319">
        <f t="shared" si="159"/>
        <v>0</v>
      </c>
      <c r="BS64" s="319">
        <f t="shared" si="159"/>
        <v>0</v>
      </c>
      <c r="BT64" s="319">
        <f t="shared" si="159"/>
        <v>0</v>
      </c>
      <c r="BU64" s="319">
        <f t="shared" si="172"/>
        <v>0</v>
      </c>
      <c r="BV64" s="319">
        <f t="shared" si="172"/>
        <v>0</v>
      </c>
      <c r="BW64" s="319">
        <f t="shared" si="155"/>
        <v>0</v>
      </c>
      <c r="BX64" s="319">
        <f t="shared" si="156"/>
        <v>0</v>
      </c>
      <c r="BY64" s="319">
        <f t="shared" si="156"/>
        <v>0</v>
      </c>
      <c r="BZ64" s="319">
        <f t="shared" si="156"/>
        <v>0</v>
      </c>
      <c r="CA64" s="319">
        <f t="shared" si="156"/>
        <v>0</v>
      </c>
      <c r="CB64" s="317">
        <f t="shared" si="79"/>
        <v>0</v>
      </c>
      <c r="CC64" s="319">
        <f t="shared" si="80"/>
        <v>0</v>
      </c>
      <c r="CD64" s="319">
        <f t="shared" si="81"/>
        <v>0</v>
      </c>
      <c r="CE64" s="319">
        <f t="shared" si="82"/>
        <v>0</v>
      </c>
      <c r="CF64" s="333">
        <f t="shared" si="85"/>
        <v>0</v>
      </c>
      <c r="CG64" s="309">
        <f t="shared" si="86"/>
        <v>0</v>
      </c>
      <c r="CH64" s="309">
        <f t="shared" si="87"/>
        <v>0</v>
      </c>
      <c r="CI64" s="309">
        <f t="shared" si="88"/>
        <v>0</v>
      </c>
      <c r="CJ64" s="309">
        <f t="shared" si="89"/>
        <v>0</v>
      </c>
      <c r="CK64" s="379">
        <f t="shared" si="90"/>
        <v>0</v>
      </c>
      <c r="CL64" s="403">
        <f t="shared" si="160"/>
        <v>0</v>
      </c>
      <c r="CM64" s="403">
        <f t="shared" si="160"/>
        <v>0</v>
      </c>
      <c r="CN64" s="403">
        <f t="shared" si="160"/>
        <v>0</v>
      </c>
      <c r="CO64" s="403">
        <f t="shared" si="160"/>
        <v>0</v>
      </c>
      <c r="CP64" s="403">
        <f t="shared" si="160"/>
        <v>0</v>
      </c>
      <c r="CQ64" s="403">
        <f t="shared" si="160"/>
        <v>0</v>
      </c>
      <c r="CR64" s="403">
        <f t="shared" si="160"/>
        <v>0</v>
      </c>
      <c r="CS64" s="403">
        <f t="shared" si="160"/>
        <v>0</v>
      </c>
      <c r="CT64" s="403">
        <f t="shared" si="160"/>
        <v>0</v>
      </c>
      <c r="CU64" s="403">
        <f t="shared" si="160"/>
        <v>0</v>
      </c>
      <c r="CV64" s="403">
        <f t="shared" si="160"/>
        <v>0</v>
      </c>
      <c r="CW64" s="403">
        <f t="shared" si="160"/>
        <v>0</v>
      </c>
      <c r="CX64" s="403">
        <f t="shared" si="161"/>
        <v>0</v>
      </c>
      <c r="CY64" s="403">
        <f t="shared" si="161"/>
        <v>0</v>
      </c>
      <c r="CZ64" s="403">
        <f t="shared" si="161"/>
        <v>0</v>
      </c>
      <c r="DA64" s="403">
        <f t="shared" si="161"/>
        <v>0</v>
      </c>
      <c r="DB64" s="403">
        <f t="shared" si="161"/>
        <v>0</v>
      </c>
      <c r="DC64" s="403">
        <f t="shared" si="161"/>
        <v>0</v>
      </c>
      <c r="DD64" s="403">
        <f t="shared" si="161"/>
        <v>0</v>
      </c>
      <c r="DE64" s="403">
        <f t="shared" si="161"/>
        <v>0</v>
      </c>
      <c r="DF64" s="403">
        <f t="shared" si="161"/>
        <v>0</v>
      </c>
      <c r="DG64" s="403">
        <f t="shared" si="161"/>
        <v>0</v>
      </c>
      <c r="DH64" s="403">
        <f t="shared" si="161"/>
        <v>0</v>
      </c>
      <c r="DI64" s="403">
        <f t="shared" si="161"/>
        <v>0</v>
      </c>
      <c r="DJ64" s="403">
        <f t="shared" si="161"/>
        <v>0</v>
      </c>
      <c r="DK64" s="403">
        <f t="shared" si="161"/>
        <v>0</v>
      </c>
      <c r="DL64" s="403">
        <f t="shared" si="161"/>
        <v>0</v>
      </c>
      <c r="DM64" s="403">
        <f t="shared" si="162"/>
        <v>0</v>
      </c>
      <c r="DN64" s="403">
        <f t="shared" si="162"/>
        <v>0</v>
      </c>
      <c r="DO64" s="403">
        <f t="shared" si="162"/>
        <v>0</v>
      </c>
      <c r="DP64" s="403">
        <f t="shared" si="162"/>
        <v>0</v>
      </c>
      <c r="DQ64" s="403">
        <f t="shared" si="162"/>
        <v>0</v>
      </c>
      <c r="DR64" s="403">
        <f t="shared" si="162"/>
        <v>0</v>
      </c>
      <c r="DS64" s="403">
        <f t="shared" si="162"/>
        <v>0</v>
      </c>
      <c r="DT64" s="403">
        <f t="shared" si="162"/>
        <v>0</v>
      </c>
      <c r="DU64" s="403">
        <f t="shared" si="162"/>
        <v>0</v>
      </c>
      <c r="DV64" s="403">
        <f t="shared" si="83"/>
        <v>0</v>
      </c>
      <c r="DW64" s="403">
        <f t="shared" si="84"/>
        <v>0</v>
      </c>
      <c r="DX64" s="403">
        <f t="shared" si="163"/>
        <v>0</v>
      </c>
      <c r="DY64" s="403">
        <f t="shared" si="163"/>
        <v>0</v>
      </c>
      <c r="DZ64" s="403">
        <f t="shared" si="163"/>
        <v>0</v>
      </c>
      <c r="EA64" s="403">
        <f t="shared" si="163"/>
        <v>0</v>
      </c>
      <c r="EB64" s="403">
        <f t="shared" si="163"/>
        <v>0</v>
      </c>
      <c r="EC64" s="403">
        <f t="shared" si="163"/>
        <v>0</v>
      </c>
      <c r="ED64" s="403">
        <f t="shared" si="163"/>
        <v>0</v>
      </c>
      <c r="EE64" s="403">
        <f t="shared" si="163"/>
        <v>0</v>
      </c>
      <c r="EF64" s="403">
        <f t="shared" si="163"/>
        <v>0</v>
      </c>
      <c r="EG64" s="403">
        <f t="shared" si="164"/>
        <v>0</v>
      </c>
      <c r="EH64" s="403">
        <f t="shared" si="164"/>
        <v>0</v>
      </c>
      <c r="EI64" s="403">
        <f t="shared" si="164"/>
        <v>0</v>
      </c>
      <c r="EJ64" s="403">
        <f t="shared" si="164"/>
        <v>0</v>
      </c>
      <c r="EK64" s="403">
        <f t="shared" si="164"/>
        <v>0</v>
      </c>
      <c r="EL64" s="403">
        <f t="shared" si="164"/>
        <v>0</v>
      </c>
      <c r="EM64" s="403">
        <f t="shared" si="164"/>
        <v>0</v>
      </c>
      <c r="EN64" s="403">
        <f t="shared" si="164"/>
        <v>0</v>
      </c>
      <c r="EO64" s="403">
        <f t="shared" si="164"/>
        <v>0</v>
      </c>
      <c r="EP64" s="403">
        <f t="shared" si="165"/>
        <v>0</v>
      </c>
      <c r="EQ64" s="403">
        <f t="shared" si="165"/>
        <v>0</v>
      </c>
      <c r="ER64" s="403">
        <f t="shared" si="165"/>
        <v>0</v>
      </c>
      <c r="ES64" s="403">
        <f t="shared" si="165"/>
        <v>0</v>
      </c>
      <c r="ET64" s="403">
        <f t="shared" si="165"/>
        <v>0</v>
      </c>
      <c r="EU64" s="403">
        <f t="shared" si="165"/>
        <v>0</v>
      </c>
      <c r="EV64" s="403">
        <f t="shared" si="165"/>
        <v>0</v>
      </c>
      <c r="EW64" s="403">
        <f t="shared" si="165"/>
        <v>0</v>
      </c>
      <c r="EX64" s="403">
        <f t="shared" si="165"/>
        <v>0</v>
      </c>
      <c r="EY64" s="403">
        <f t="shared" si="165"/>
        <v>0</v>
      </c>
      <c r="EZ64" s="403">
        <f t="shared" si="165"/>
        <v>0</v>
      </c>
      <c r="FA64" s="403">
        <f t="shared" si="166"/>
        <v>0</v>
      </c>
      <c r="FB64" s="403">
        <f t="shared" si="166"/>
        <v>0</v>
      </c>
      <c r="FC64" s="403">
        <f t="shared" si="166"/>
        <v>0</v>
      </c>
      <c r="FD64" s="403">
        <f t="shared" si="166"/>
        <v>0</v>
      </c>
      <c r="FE64" s="403">
        <f t="shared" si="166"/>
        <v>0</v>
      </c>
      <c r="FF64" s="403">
        <f t="shared" si="166"/>
        <v>0</v>
      </c>
      <c r="FG64" s="403">
        <f t="shared" si="166"/>
        <v>0</v>
      </c>
      <c r="FH64" s="403">
        <f t="shared" si="166"/>
        <v>0</v>
      </c>
      <c r="FI64" s="403">
        <f t="shared" si="166"/>
        <v>0</v>
      </c>
      <c r="FJ64" s="403">
        <f t="shared" si="166"/>
        <v>0</v>
      </c>
      <c r="FK64" s="403">
        <f t="shared" si="167"/>
        <v>0</v>
      </c>
      <c r="FL64" s="403">
        <f t="shared" si="167"/>
        <v>0</v>
      </c>
      <c r="FM64" s="403">
        <f t="shared" si="167"/>
        <v>0</v>
      </c>
      <c r="FN64" s="403">
        <f t="shared" si="167"/>
        <v>0</v>
      </c>
      <c r="FO64" s="403">
        <f t="shared" si="167"/>
        <v>0</v>
      </c>
      <c r="FP64" s="403">
        <f t="shared" si="167"/>
        <v>0</v>
      </c>
      <c r="FQ64" s="403">
        <f t="shared" si="167"/>
        <v>0</v>
      </c>
      <c r="FR64" s="403">
        <f t="shared" si="167"/>
        <v>0</v>
      </c>
      <c r="FS64" s="403">
        <f t="shared" si="167"/>
        <v>0</v>
      </c>
      <c r="FT64" s="403">
        <f t="shared" si="167"/>
        <v>0</v>
      </c>
      <c r="FU64" s="403">
        <f t="shared" si="168"/>
        <v>0</v>
      </c>
      <c r="FV64" s="403">
        <f t="shared" si="168"/>
        <v>0</v>
      </c>
      <c r="FW64" s="403">
        <f t="shared" si="168"/>
        <v>0</v>
      </c>
      <c r="FX64" s="403">
        <f t="shared" si="168"/>
        <v>0</v>
      </c>
      <c r="FY64" s="403">
        <f t="shared" si="168"/>
        <v>0</v>
      </c>
      <c r="FZ64" s="403">
        <f t="shared" si="168"/>
        <v>0</v>
      </c>
      <c r="GA64" s="403">
        <f t="shared" si="168"/>
        <v>0</v>
      </c>
      <c r="GB64" s="403">
        <f t="shared" si="168"/>
        <v>0</v>
      </c>
      <c r="GC64" s="403">
        <f t="shared" si="168"/>
        <v>0</v>
      </c>
      <c r="GD64" s="403">
        <f t="shared" si="168"/>
        <v>0</v>
      </c>
      <c r="GE64" s="403">
        <f t="shared" si="168"/>
        <v>0</v>
      </c>
      <c r="GF64" s="403">
        <f t="shared" si="168"/>
        <v>0</v>
      </c>
      <c r="GG64" s="403">
        <f t="shared" si="168"/>
        <v>0</v>
      </c>
      <c r="GH64" s="403">
        <f t="shared" si="168"/>
        <v>0</v>
      </c>
      <c r="GI64" s="403">
        <f t="shared" si="169"/>
        <v>0</v>
      </c>
      <c r="GJ64" s="403">
        <f t="shared" si="169"/>
        <v>0</v>
      </c>
      <c r="GK64" s="403">
        <f t="shared" si="169"/>
        <v>0</v>
      </c>
      <c r="GL64" s="403">
        <f t="shared" si="169"/>
        <v>0</v>
      </c>
      <c r="GM64" s="403">
        <f t="shared" si="169"/>
        <v>0</v>
      </c>
      <c r="GN64" s="403">
        <f t="shared" si="169"/>
        <v>0</v>
      </c>
      <c r="GO64" s="403">
        <f t="shared" si="169"/>
        <v>0</v>
      </c>
      <c r="GP64" s="403">
        <f t="shared" si="169"/>
        <v>0</v>
      </c>
      <c r="GQ64" s="403">
        <f t="shared" si="169"/>
        <v>0</v>
      </c>
      <c r="GR64" s="403">
        <f t="shared" si="170"/>
        <v>0</v>
      </c>
      <c r="GS64" s="403">
        <f t="shared" si="170"/>
        <v>0</v>
      </c>
      <c r="GT64" s="403">
        <f t="shared" si="170"/>
        <v>0</v>
      </c>
      <c r="GU64" s="403">
        <f t="shared" si="170"/>
        <v>0</v>
      </c>
      <c r="GV64" s="403">
        <f t="shared" si="170"/>
        <v>0</v>
      </c>
      <c r="GW64" s="403">
        <f t="shared" si="170"/>
        <v>0</v>
      </c>
      <c r="GX64" s="403">
        <f t="shared" si="170"/>
        <v>0</v>
      </c>
      <c r="GY64" s="403">
        <f t="shared" si="170"/>
        <v>0</v>
      </c>
      <c r="GZ64" s="403">
        <f t="shared" si="170"/>
        <v>0</v>
      </c>
      <c r="HA64" s="403">
        <f t="shared" si="170"/>
        <v>0</v>
      </c>
      <c r="HB64" s="403">
        <f t="shared" si="170"/>
        <v>0</v>
      </c>
      <c r="HC64" s="311"/>
      <c r="HD64" s="311"/>
      <c r="HE64" s="311"/>
      <c r="HF64" s="311"/>
      <c r="HG64" s="221" t="str">
        <f t="shared" si="40"/>
        <v/>
      </c>
      <c r="HH64" s="221" t="str">
        <f t="shared" si="41"/>
        <v/>
      </c>
      <c r="HI64" s="311"/>
      <c r="HJ64" s="311"/>
      <c r="HK64" s="311"/>
      <c r="HL64" s="311"/>
      <c r="HM64" s="311"/>
      <c r="HN64" s="311"/>
      <c r="HO64" s="311"/>
      <c r="HP64" s="311"/>
      <c r="HQ64" s="311"/>
      <c r="HR64" s="311"/>
      <c r="HS64" s="311"/>
      <c r="HT64" s="311"/>
      <c r="HU64" s="311"/>
      <c r="HV64" s="311"/>
      <c r="HW64" s="311"/>
      <c r="HX64" s="311"/>
      <c r="HY64" s="311"/>
      <c r="HZ64" s="311"/>
      <c r="IA64" s="311"/>
      <c r="IB64" s="311"/>
      <c r="IC64" s="311"/>
      <c r="ID64" s="311"/>
      <c r="IE64" s="311"/>
      <c r="IF64" s="311"/>
      <c r="IG64" s="311"/>
      <c r="IH64" s="311"/>
      <c r="II64" s="311"/>
      <c r="IJ64" s="311"/>
    </row>
    <row r="65" spans="1:244" s="12" customFormat="1" ht="12" customHeight="1">
      <c r="A65" s="216"/>
      <c r="B65" s="217"/>
      <c r="C65" s="223"/>
      <c r="D65" s="219"/>
      <c r="E65" s="220" t="str">
        <f t="shared" si="117"/>
        <v/>
      </c>
      <c r="F65" s="221" t="str">
        <f t="shared" si="7"/>
        <v/>
      </c>
      <c r="G65" s="219"/>
      <c r="H65" s="220" t="str">
        <f t="shared" si="118"/>
        <v/>
      </c>
      <c r="I65" s="221" t="str">
        <f t="shared" si="9"/>
        <v/>
      </c>
      <c r="J65" s="222"/>
      <c r="K65" s="252">
        <f t="shared" si="119"/>
        <v>0</v>
      </c>
      <c r="L65" s="238">
        <f t="shared" si="142"/>
        <v>0</v>
      </c>
      <c r="M65" s="238">
        <f t="shared" si="134"/>
        <v>0</v>
      </c>
      <c r="N65" s="316">
        <f t="shared" si="135"/>
        <v>0</v>
      </c>
      <c r="O65" s="316">
        <f t="shared" si="136"/>
        <v>0</v>
      </c>
      <c r="P65" s="316">
        <f t="shared" si="137"/>
        <v>0</v>
      </c>
      <c r="Q65" s="316">
        <f t="shared" si="138"/>
        <v>0</v>
      </c>
      <c r="R65" s="371">
        <f t="shared" si="120"/>
        <v>0</v>
      </c>
      <c r="S65" s="316">
        <f t="shared" si="139"/>
        <v>0</v>
      </c>
      <c r="T65" s="316">
        <f t="shared" si="121"/>
        <v>0</v>
      </c>
      <c r="U65" s="316">
        <f t="shared" si="140"/>
        <v>0</v>
      </c>
      <c r="V65" s="317">
        <f t="shared" si="42"/>
        <v>0</v>
      </c>
      <c r="W65" s="318">
        <f t="shared" si="43"/>
        <v>0</v>
      </c>
      <c r="X65" s="318">
        <f t="shared" si="44"/>
        <v>0</v>
      </c>
      <c r="Y65" s="318">
        <f t="shared" si="45"/>
        <v>0</v>
      </c>
      <c r="Z65" s="318">
        <f t="shared" si="46"/>
        <v>0</v>
      </c>
      <c r="AA65" s="318">
        <f>IF(dkontonr&gt;1499,IF(dkontonr&lt;1560,$N65,0))+IF(kkontonr&gt;1499,IF(kkontonr&lt;1560,$O65,0))+IF(dkontonr&gt;(Kontoplan!AF$3-1),IF(dkontonr&lt;(Kontoplan!AF$3+1000),$N65,0))+IF(kkontonr&gt;(Kontoplan!AF$3-1),IF(kkontonr&lt;(Kontoplan!AF$3+1000),$O65,0),0)</f>
        <v>0</v>
      </c>
      <c r="AB65" s="318">
        <f t="shared" si="47"/>
        <v>0</v>
      </c>
      <c r="AC65" s="318">
        <f t="shared" si="48"/>
        <v>0</v>
      </c>
      <c r="AD65" s="318">
        <f t="shared" si="49"/>
        <v>0</v>
      </c>
      <c r="AE65" s="318">
        <f t="shared" si="50"/>
        <v>0</v>
      </c>
      <c r="AF65" s="318">
        <f t="shared" si="51"/>
        <v>0</v>
      </c>
      <c r="AG65" s="318">
        <f>IF(dkontonr&gt;2399,IF(dkontonr&lt;2500,$N65,0))+IF(kkontonr&gt;2399,IF(kkontonr&lt;2500,$O65,0))+IF(dkontonr&gt;(Kontoplan!$AF$4-1),IF(dkontonr&lt;(Kontoplan!$AF$4+1000),$N65,0))+IF(kkontonr&gt;(Kontoplan!$AF$4-1),IF(kkontonr&lt;(Kontoplan!$AF$4+1000),$O65,0))</f>
        <v>0</v>
      </c>
      <c r="AH65" s="318">
        <f t="shared" si="52"/>
        <v>0</v>
      </c>
      <c r="AI65" s="318">
        <f t="shared" si="53"/>
        <v>0</v>
      </c>
      <c r="AJ65" s="318">
        <f t="shared" si="141"/>
        <v>0</v>
      </c>
      <c r="AK65" s="318">
        <f t="shared" si="54"/>
        <v>0</v>
      </c>
      <c r="AL65" s="318">
        <f t="shared" si="55"/>
        <v>0</v>
      </c>
      <c r="AM65" s="317">
        <f t="shared" si="56"/>
        <v>0</v>
      </c>
      <c r="AN65" s="318">
        <f t="shared" si="57"/>
        <v>0</v>
      </c>
      <c r="AO65" s="319">
        <f t="shared" si="58"/>
        <v>0</v>
      </c>
      <c r="AP65" s="318">
        <f t="shared" si="59"/>
        <v>0</v>
      </c>
      <c r="AQ65" s="318">
        <f t="shared" si="60"/>
        <v>0</v>
      </c>
      <c r="AR65" s="318">
        <f t="shared" si="61"/>
        <v>0</v>
      </c>
      <c r="AS65" s="318">
        <f t="shared" si="62"/>
        <v>0</v>
      </c>
      <c r="AT65" s="318">
        <f t="shared" si="63"/>
        <v>0</v>
      </c>
      <c r="AU65" s="318">
        <f t="shared" si="64"/>
        <v>0</v>
      </c>
      <c r="AV65" s="318">
        <f t="shared" si="65"/>
        <v>0</v>
      </c>
      <c r="AW65" s="318">
        <f t="shared" si="66"/>
        <v>0</v>
      </c>
      <c r="AX65" s="318">
        <f t="shared" si="67"/>
        <v>0</v>
      </c>
      <c r="AY65" s="318">
        <f t="shared" si="68"/>
        <v>0</v>
      </c>
      <c r="AZ65" s="318">
        <f t="shared" si="69"/>
        <v>0</v>
      </c>
      <c r="BA65" s="318">
        <f t="shared" si="70"/>
        <v>0</v>
      </c>
      <c r="BB65" s="319">
        <f t="shared" si="71"/>
        <v>0</v>
      </c>
      <c r="BC65" s="319">
        <f t="shared" si="72"/>
        <v>0</v>
      </c>
      <c r="BD65" s="317">
        <f t="shared" si="73"/>
        <v>0</v>
      </c>
      <c r="BE65" s="318">
        <f t="shared" si="74"/>
        <v>0</v>
      </c>
      <c r="BF65" s="318">
        <f t="shared" si="75"/>
        <v>0</v>
      </c>
      <c r="BG65" s="318">
        <f t="shared" si="76"/>
        <v>0</v>
      </c>
      <c r="BH65" s="317">
        <f t="shared" si="159"/>
        <v>0</v>
      </c>
      <c r="BI65" s="319">
        <f t="shared" si="159"/>
        <v>0</v>
      </c>
      <c r="BJ65" s="319">
        <f t="shared" si="159"/>
        <v>0</v>
      </c>
      <c r="BK65" s="319">
        <f t="shared" si="159"/>
        <v>0</v>
      </c>
      <c r="BL65" s="319">
        <f t="shared" si="159"/>
        <v>0</v>
      </c>
      <c r="BM65" s="319">
        <f t="shared" si="159"/>
        <v>0</v>
      </c>
      <c r="BN65" s="319">
        <f t="shared" si="159"/>
        <v>0</v>
      </c>
      <c r="BO65" s="319">
        <f t="shared" si="159"/>
        <v>0</v>
      </c>
      <c r="BP65" s="319">
        <f t="shared" si="159"/>
        <v>0</v>
      </c>
      <c r="BQ65" s="319">
        <f t="shared" si="159"/>
        <v>0</v>
      </c>
      <c r="BR65" s="319">
        <f t="shared" si="159"/>
        <v>0</v>
      </c>
      <c r="BS65" s="319">
        <f t="shared" si="159"/>
        <v>0</v>
      </c>
      <c r="BT65" s="319">
        <f t="shared" si="159"/>
        <v>0</v>
      </c>
      <c r="BU65" s="319">
        <f t="shared" si="172"/>
        <v>0</v>
      </c>
      <c r="BV65" s="319">
        <f t="shared" si="172"/>
        <v>0</v>
      </c>
      <c r="BW65" s="319">
        <f t="shared" si="155"/>
        <v>0</v>
      </c>
      <c r="BX65" s="319">
        <f t="shared" si="156"/>
        <v>0</v>
      </c>
      <c r="BY65" s="319">
        <f t="shared" si="156"/>
        <v>0</v>
      </c>
      <c r="BZ65" s="319">
        <f t="shared" si="156"/>
        <v>0</v>
      </c>
      <c r="CA65" s="319">
        <f t="shared" si="156"/>
        <v>0</v>
      </c>
      <c r="CB65" s="317">
        <f t="shared" si="79"/>
        <v>0</v>
      </c>
      <c r="CC65" s="319">
        <f t="shared" si="80"/>
        <v>0</v>
      </c>
      <c r="CD65" s="319">
        <f t="shared" si="81"/>
        <v>0</v>
      </c>
      <c r="CE65" s="319">
        <f t="shared" si="82"/>
        <v>0</v>
      </c>
      <c r="CF65" s="333">
        <f t="shared" si="85"/>
        <v>0</v>
      </c>
      <c r="CG65" s="309">
        <f t="shared" si="86"/>
        <v>0</v>
      </c>
      <c r="CH65" s="309">
        <f t="shared" si="87"/>
        <v>0</v>
      </c>
      <c r="CI65" s="309">
        <f t="shared" si="88"/>
        <v>0</v>
      </c>
      <c r="CJ65" s="309">
        <f t="shared" si="89"/>
        <v>0</v>
      </c>
      <c r="CK65" s="379">
        <f t="shared" si="90"/>
        <v>0</v>
      </c>
      <c r="CL65" s="403">
        <f t="shared" si="160"/>
        <v>0</v>
      </c>
      <c r="CM65" s="403">
        <f t="shared" si="160"/>
        <v>0</v>
      </c>
      <c r="CN65" s="403">
        <f t="shared" si="160"/>
        <v>0</v>
      </c>
      <c r="CO65" s="403">
        <f t="shared" si="160"/>
        <v>0</v>
      </c>
      <c r="CP65" s="403">
        <f t="shared" si="160"/>
        <v>0</v>
      </c>
      <c r="CQ65" s="403">
        <f t="shared" si="160"/>
        <v>0</v>
      </c>
      <c r="CR65" s="403">
        <f t="shared" si="160"/>
        <v>0</v>
      </c>
      <c r="CS65" s="403">
        <f t="shared" si="160"/>
        <v>0</v>
      </c>
      <c r="CT65" s="403">
        <f t="shared" si="160"/>
        <v>0</v>
      </c>
      <c r="CU65" s="403">
        <f t="shared" si="160"/>
        <v>0</v>
      </c>
      <c r="CV65" s="403">
        <f t="shared" si="160"/>
        <v>0</v>
      </c>
      <c r="CW65" s="403">
        <f t="shared" si="160"/>
        <v>0</v>
      </c>
      <c r="CX65" s="403">
        <f t="shared" si="161"/>
        <v>0</v>
      </c>
      <c r="CY65" s="403">
        <f t="shared" si="161"/>
        <v>0</v>
      </c>
      <c r="CZ65" s="403">
        <f t="shared" si="161"/>
        <v>0</v>
      </c>
      <c r="DA65" s="403">
        <f t="shared" si="161"/>
        <v>0</v>
      </c>
      <c r="DB65" s="403">
        <f t="shared" si="161"/>
        <v>0</v>
      </c>
      <c r="DC65" s="403">
        <f t="shared" si="161"/>
        <v>0</v>
      </c>
      <c r="DD65" s="403">
        <f t="shared" si="161"/>
        <v>0</v>
      </c>
      <c r="DE65" s="403">
        <f t="shared" si="161"/>
        <v>0</v>
      </c>
      <c r="DF65" s="403">
        <f t="shared" si="161"/>
        <v>0</v>
      </c>
      <c r="DG65" s="403">
        <f t="shared" si="161"/>
        <v>0</v>
      </c>
      <c r="DH65" s="403">
        <f t="shared" si="161"/>
        <v>0</v>
      </c>
      <c r="DI65" s="403">
        <f t="shared" si="161"/>
        <v>0</v>
      </c>
      <c r="DJ65" s="403">
        <f t="shared" si="161"/>
        <v>0</v>
      </c>
      <c r="DK65" s="403">
        <f t="shared" si="161"/>
        <v>0</v>
      </c>
      <c r="DL65" s="403">
        <f t="shared" si="161"/>
        <v>0</v>
      </c>
      <c r="DM65" s="403">
        <f t="shared" si="162"/>
        <v>0</v>
      </c>
      <c r="DN65" s="403">
        <f t="shared" si="162"/>
        <v>0</v>
      </c>
      <c r="DO65" s="403">
        <f t="shared" si="162"/>
        <v>0</v>
      </c>
      <c r="DP65" s="403">
        <f t="shared" si="162"/>
        <v>0</v>
      </c>
      <c r="DQ65" s="403">
        <f t="shared" si="162"/>
        <v>0</v>
      </c>
      <c r="DR65" s="403">
        <f t="shared" si="162"/>
        <v>0</v>
      </c>
      <c r="DS65" s="403">
        <f t="shared" si="162"/>
        <v>0</v>
      </c>
      <c r="DT65" s="403">
        <f t="shared" si="162"/>
        <v>0</v>
      </c>
      <c r="DU65" s="403">
        <f t="shared" si="162"/>
        <v>0</v>
      </c>
      <c r="DV65" s="403">
        <f t="shared" si="83"/>
        <v>0</v>
      </c>
      <c r="DW65" s="403">
        <f t="shared" si="84"/>
        <v>0</v>
      </c>
      <c r="DX65" s="403">
        <f t="shared" si="163"/>
        <v>0</v>
      </c>
      <c r="DY65" s="403">
        <f t="shared" si="163"/>
        <v>0</v>
      </c>
      <c r="DZ65" s="403">
        <f t="shared" si="163"/>
        <v>0</v>
      </c>
      <c r="EA65" s="403">
        <f t="shared" si="163"/>
        <v>0</v>
      </c>
      <c r="EB65" s="403">
        <f t="shared" si="163"/>
        <v>0</v>
      </c>
      <c r="EC65" s="403">
        <f t="shared" si="163"/>
        <v>0</v>
      </c>
      <c r="ED65" s="403">
        <f t="shared" si="163"/>
        <v>0</v>
      </c>
      <c r="EE65" s="403">
        <f t="shared" si="163"/>
        <v>0</v>
      </c>
      <c r="EF65" s="403">
        <f t="shared" si="163"/>
        <v>0</v>
      </c>
      <c r="EG65" s="403">
        <f t="shared" si="164"/>
        <v>0</v>
      </c>
      <c r="EH65" s="403">
        <f t="shared" si="164"/>
        <v>0</v>
      </c>
      <c r="EI65" s="403">
        <f t="shared" si="164"/>
        <v>0</v>
      </c>
      <c r="EJ65" s="403">
        <f t="shared" si="164"/>
        <v>0</v>
      </c>
      <c r="EK65" s="403">
        <f t="shared" si="164"/>
        <v>0</v>
      </c>
      <c r="EL65" s="403">
        <f t="shared" si="164"/>
        <v>0</v>
      </c>
      <c r="EM65" s="403">
        <f t="shared" si="164"/>
        <v>0</v>
      </c>
      <c r="EN65" s="403">
        <f t="shared" si="164"/>
        <v>0</v>
      </c>
      <c r="EO65" s="403">
        <f t="shared" si="164"/>
        <v>0</v>
      </c>
      <c r="EP65" s="403">
        <f t="shared" si="165"/>
        <v>0</v>
      </c>
      <c r="EQ65" s="403">
        <f t="shared" si="165"/>
        <v>0</v>
      </c>
      <c r="ER65" s="403">
        <f t="shared" si="165"/>
        <v>0</v>
      </c>
      <c r="ES65" s="403">
        <f t="shared" si="165"/>
        <v>0</v>
      </c>
      <c r="ET65" s="403">
        <f t="shared" si="165"/>
        <v>0</v>
      </c>
      <c r="EU65" s="403">
        <f t="shared" si="165"/>
        <v>0</v>
      </c>
      <c r="EV65" s="403">
        <f t="shared" si="165"/>
        <v>0</v>
      </c>
      <c r="EW65" s="403">
        <f t="shared" si="165"/>
        <v>0</v>
      </c>
      <c r="EX65" s="403">
        <f t="shared" si="165"/>
        <v>0</v>
      </c>
      <c r="EY65" s="403">
        <f t="shared" si="165"/>
        <v>0</v>
      </c>
      <c r="EZ65" s="403">
        <f t="shared" si="165"/>
        <v>0</v>
      </c>
      <c r="FA65" s="403">
        <f t="shared" si="166"/>
        <v>0</v>
      </c>
      <c r="FB65" s="403">
        <f t="shared" si="166"/>
        <v>0</v>
      </c>
      <c r="FC65" s="403">
        <f t="shared" si="166"/>
        <v>0</v>
      </c>
      <c r="FD65" s="403">
        <f t="shared" si="166"/>
        <v>0</v>
      </c>
      <c r="FE65" s="403">
        <f t="shared" si="166"/>
        <v>0</v>
      </c>
      <c r="FF65" s="403">
        <f t="shared" si="166"/>
        <v>0</v>
      </c>
      <c r="FG65" s="403">
        <f t="shared" si="166"/>
        <v>0</v>
      </c>
      <c r="FH65" s="403">
        <f t="shared" si="166"/>
        <v>0</v>
      </c>
      <c r="FI65" s="403">
        <f t="shared" si="166"/>
        <v>0</v>
      </c>
      <c r="FJ65" s="403">
        <f t="shared" si="166"/>
        <v>0</v>
      </c>
      <c r="FK65" s="403">
        <f t="shared" si="167"/>
        <v>0</v>
      </c>
      <c r="FL65" s="403">
        <f t="shared" si="167"/>
        <v>0</v>
      </c>
      <c r="FM65" s="403">
        <f t="shared" si="167"/>
        <v>0</v>
      </c>
      <c r="FN65" s="403">
        <f t="shared" si="167"/>
        <v>0</v>
      </c>
      <c r="FO65" s="403">
        <f t="shared" si="167"/>
        <v>0</v>
      </c>
      <c r="FP65" s="403">
        <f t="shared" si="167"/>
        <v>0</v>
      </c>
      <c r="FQ65" s="403">
        <f t="shared" si="167"/>
        <v>0</v>
      </c>
      <c r="FR65" s="403">
        <f t="shared" si="167"/>
        <v>0</v>
      </c>
      <c r="FS65" s="403">
        <f t="shared" si="167"/>
        <v>0</v>
      </c>
      <c r="FT65" s="403">
        <f t="shared" si="167"/>
        <v>0</v>
      </c>
      <c r="FU65" s="403">
        <f t="shared" si="168"/>
        <v>0</v>
      </c>
      <c r="FV65" s="403">
        <f t="shared" si="168"/>
        <v>0</v>
      </c>
      <c r="FW65" s="403">
        <f t="shared" si="168"/>
        <v>0</v>
      </c>
      <c r="FX65" s="403">
        <f t="shared" si="168"/>
        <v>0</v>
      </c>
      <c r="FY65" s="403">
        <f t="shared" si="168"/>
        <v>0</v>
      </c>
      <c r="FZ65" s="403">
        <f t="shared" si="168"/>
        <v>0</v>
      </c>
      <c r="GA65" s="403">
        <f t="shared" si="168"/>
        <v>0</v>
      </c>
      <c r="GB65" s="403">
        <f t="shared" si="168"/>
        <v>0</v>
      </c>
      <c r="GC65" s="403">
        <f t="shared" si="168"/>
        <v>0</v>
      </c>
      <c r="GD65" s="403">
        <f t="shared" si="168"/>
        <v>0</v>
      </c>
      <c r="GE65" s="403">
        <f t="shared" si="168"/>
        <v>0</v>
      </c>
      <c r="GF65" s="403">
        <f t="shared" si="168"/>
        <v>0</v>
      </c>
      <c r="GG65" s="403">
        <f t="shared" si="168"/>
        <v>0</v>
      </c>
      <c r="GH65" s="403">
        <f t="shared" si="168"/>
        <v>0</v>
      </c>
      <c r="GI65" s="403">
        <f t="shared" si="169"/>
        <v>0</v>
      </c>
      <c r="GJ65" s="403">
        <f t="shared" si="169"/>
        <v>0</v>
      </c>
      <c r="GK65" s="403">
        <f t="shared" si="169"/>
        <v>0</v>
      </c>
      <c r="GL65" s="403">
        <f t="shared" si="169"/>
        <v>0</v>
      </c>
      <c r="GM65" s="403">
        <f t="shared" si="169"/>
        <v>0</v>
      </c>
      <c r="GN65" s="403">
        <f t="shared" si="169"/>
        <v>0</v>
      </c>
      <c r="GO65" s="403">
        <f t="shared" si="169"/>
        <v>0</v>
      </c>
      <c r="GP65" s="403">
        <f t="shared" si="169"/>
        <v>0</v>
      </c>
      <c r="GQ65" s="403">
        <f t="shared" si="169"/>
        <v>0</v>
      </c>
      <c r="GR65" s="403">
        <f t="shared" si="170"/>
        <v>0</v>
      </c>
      <c r="GS65" s="403">
        <f t="shared" si="170"/>
        <v>0</v>
      </c>
      <c r="GT65" s="403">
        <f t="shared" si="170"/>
        <v>0</v>
      </c>
      <c r="GU65" s="403">
        <f t="shared" si="170"/>
        <v>0</v>
      </c>
      <c r="GV65" s="403">
        <f t="shared" si="170"/>
        <v>0</v>
      </c>
      <c r="GW65" s="403">
        <f t="shared" si="170"/>
        <v>0</v>
      </c>
      <c r="GX65" s="403">
        <f t="shared" si="170"/>
        <v>0</v>
      </c>
      <c r="GY65" s="403">
        <f t="shared" si="170"/>
        <v>0</v>
      </c>
      <c r="GZ65" s="403">
        <f t="shared" si="170"/>
        <v>0</v>
      </c>
      <c r="HA65" s="403">
        <f t="shared" si="170"/>
        <v>0</v>
      </c>
      <c r="HB65" s="403">
        <f t="shared" si="170"/>
        <v>0</v>
      </c>
      <c r="HC65" s="311"/>
      <c r="HD65" s="311"/>
      <c r="HE65" s="311"/>
      <c r="HF65" s="311"/>
      <c r="HG65" s="221" t="str">
        <f t="shared" si="40"/>
        <v/>
      </c>
      <c r="HH65" s="221" t="str">
        <f t="shared" si="41"/>
        <v/>
      </c>
      <c r="HI65" s="311"/>
      <c r="HJ65" s="311"/>
      <c r="HK65" s="311"/>
      <c r="HL65" s="311"/>
      <c r="HM65" s="311"/>
      <c r="HN65" s="311"/>
      <c r="HO65" s="311"/>
      <c r="HP65" s="311"/>
      <c r="HQ65" s="311"/>
      <c r="HR65" s="311"/>
      <c r="HS65" s="311"/>
      <c r="HT65" s="311"/>
      <c r="HU65" s="311"/>
      <c r="HV65" s="311"/>
      <c r="HW65" s="311"/>
      <c r="HX65" s="311"/>
      <c r="HY65" s="311"/>
      <c r="HZ65" s="311"/>
      <c r="IA65" s="311"/>
      <c r="IB65" s="311"/>
      <c r="IC65" s="311"/>
      <c r="ID65" s="311"/>
      <c r="IE65" s="311"/>
      <c r="IF65" s="311"/>
      <c r="IG65" s="311"/>
      <c r="IH65" s="311"/>
      <c r="II65" s="311"/>
      <c r="IJ65" s="311"/>
    </row>
    <row r="66" spans="1:244" s="12" customFormat="1" ht="12" customHeight="1">
      <c r="A66" s="216"/>
      <c r="B66" s="217"/>
      <c r="C66" s="315"/>
      <c r="D66" s="219"/>
      <c r="E66" s="220" t="str">
        <f t="shared" si="117"/>
        <v/>
      </c>
      <c r="F66" s="221" t="str">
        <f t="shared" si="7"/>
        <v/>
      </c>
      <c r="G66" s="219"/>
      <c r="H66" s="220" t="str">
        <f t="shared" si="118"/>
        <v/>
      </c>
      <c r="I66" s="221" t="str">
        <f t="shared" si="9"/>
        <v/>
      </c>
      <c r="J66" s="222"/>
      <c r="K66" s="252">
        <f t="shared" si="119"/>
        <v>0</v>
      </c>
      <c r="L66" s="238">
        <f t="shared" si="142"/>
        <v>0</v>
      </c>
      <c r="M66" s="238">
        <f t="shared" si="134"/>
        <v>0</v>
      </c>
      <c r="N66" s="316">
        <f t="shared" si="135"/>
        <v>0</v>
      </c>
      <c r="O66" s="316">
        <f t="shared" si="136"/>
        <v>0</v>
      </c>
      <c r="P66" s="316">
        <f t="shared" si="137"/>
        <v>0</v>
      </c>
      <c r="Q66" s="316">
        <f t="shared" si="138"/>
        <v>0</v>
      </c>
      <c r="R66" s="371">
        <f t="shared" si="120"/>
        <v>0</v>
      </c>
      <c r="S66" s="316">
        <f t="shared" si="139"/>
        <v>0</v>
      </c>
      <c r="T66" s="316">
        <f t="shared" si="121"/>
        <v>0</v>
      </c>
      <c r="U66" s="316">
        <f t="shared" si="140"/>
        <v>0</v>
      </c>
      <c r="V66" s="317">
        <f t="shared" si="42"/>
        <v>0</v>
      </c>
      <c r="W66" s="318">
        <f t="shared" si="43"/>
        <v>0</v>
      </c>
      <c r="X66" s="318">
        <f t="shared" si="44"/>
        <v>0</v>
      </c>
      <c r="Y66" s="318">
        <f t="shared" si="45"/>
        <v>0</v>
      </c>
      <c r="Z66" s="318">
        <f t="shared" si="46"/>
        <v>0</v>
      </c>
      <c r="AA66" s="318">
        <f>IF(dkontonr&gt;1499,IF(dkontonr&lt;1560,$N66,0))+IF(kkontonr&gt;1499,IF(kkontonr&lt;1560,$O66,0))+IF(dkontonr&gt;(Kontoplan!AF$3-1),IF(dkontonr&lt;(Kontoplan!AF$3+1000),$N66,0))+IF(kkontonr&gt;(Kontoplan!AF$3-1),IF(kkontonr&lt;(Kontoplan!AF$3+1000),$O66,0),0)</f>
        <v>0</v>
      </c>
      <c r="AB66" s="318">
        <f t="shared" si="47"/>
        <v>0</v>
      </c>
      <c r="AC66" s="318">
        <f t="shared" si="48"/>
        <v>0</v>
      </c>
      <c r="AD66" s="318">
        <f t="shared" si="49"/>
        <v>0</v>
      </c>
      <c r="AE66" s="318">
        <f t="shared" si="50"/>
        <v>0</v>
      </c>
      <c r="AF66" s="318">
        <f t="shared" si="51"/>
        <v>0</v>
      </c>
      <c r="AG66" s="318">
        <f>IF(dkontonr&gt;2399,IF(dkontonr&lt;2500,$N66,0))+IF(kkontonr&gt;2399,IF(kkontonr&lt;2500,$O66,0))+IF(dkontonr&gt;(Kontoplan!$AF$4-1),IF(dkontonr&lt;(Kontoplan!$AF$4+1000),$N66,0))+IF(kkontonr&gt;(Kontoplan!$AF$4-1),IF(kkontonr&lt;(Kontoplan!$AF$4+1000),$O66,0))</f>
        <v>0</v>
      </c>
      <c r="AH66" s="318">
        <f t="shared" si="52"/>
        <v>0</v>
      </c>
      <c r="AI66" s="318">
        <f t="shared" si="53"/>
        <v>0</v>
      </c>
      <c r="AJ66" s="318">
        <f t="shared" si="141"/>
        <v>0</v>
      </c>
      <c r="AK66" s="318">
        <f t="shared" si="54"/>
        <v>0</v>
      </c>
      <c r="AL66" s="318">
        <f t="shared" si="55"/>
        <v>0</v>
      </c>
      <c r="AM66" s="317">
        <f t="shared" si="56"/>
        <v>0</v>
      </c>
      <c r="AN66" s="318">
        <f t="shared" si="57"/>
        <v>0</v>
      </c>
      <c r="AO66" s="319">
        <f t="shared" si="58"/>
        <v>0</v>
      </c>
      <c r="AP66" s="318">
        <f t="shared" si="59"/>
        <v>0</v>
      </c>
      <c r="AQ66" s="318">
        <f t="shared" si="60"/>
        <v>0</v>
      </c>
      <c r="AR66" s="318">
        <f t="shared" si="61"/>
        <v>0</v>
      </c>
      <c r="AS66" s="318">
        <f t="shared" si="62"/>
        <v>0</v>
      </c>
      <c r="AT66" s="318">
        <f t="shared" si="63"/>
        <v>0</v>
      </c>
      <c r="AU66" s="318">
        <f t="shared" si="64"/>
        <v>0</v>
      </c>
      <c r="AV66" s="318">
        <f t="shared" si="65"/>
        <v>0</v>
      </c>
      <c r="AW66" s="318">
        <f t="shared" si="66"/>
        <v>0</v>
      </c>
      <c r="AX66" s="318">
        <f t="shared" si="67"/>
        <v>0</v>
      </c>
      <c r="AY66" s="318">
        <f t="shared" si="68"/>
        <v>0</v>
      </c>
      <c r="AZ66" s="318">
        <f t="shared" si="69"/>
        <v>0</v>
      </c>
      <c r="BA66" s="318">
        <f t="shared" si="70"/>
        <v>0</v>
      </c>
      <c r="BB66" s="319">
        <f t="shared" si="71"/>
        <v>0</v>
      </c>
      <c r="BC66" s="319">
        <f t="shared" si="72"/>
        <v>0</v>
      </c>
      <c r="BD66" s="317">
        <f t="shared" si="73"/>
        <v>0</v>
      </c>
      <c r="BE66" s="318">
        <f t="shared" si="74"/>
        <v>0</v>
      </c>
      <c r="BF66" s="318">
        <f t="shared" si="75"/>
        <v>0</v>
      </c>
      <c r="BG66" s="318">
        <f t="shared" si="76"/>
        <v>0</v>
      </c>
      <c r="BH66" s="317">
        <f t="shared" si="159"/>
        <v>0</v>
      </c>
      <c r="BI66" s="319">
        <f t="shared" si="159"/>
        <v>0</v>
      </c>
      <c r="BJ66" s="319">
        <f t="shared" si="159"/>
        <v>0</v>
      </c>
      <c r="BK66" s="319">
        <f t="shared" si="159"/>
        <v>0</v>
      </c>
      <c r="BL66" s="319">
        <f t="shared" si="159"/>
        <v>0</v>
      </c>
      <c r="BM66" s="319">
        <f t="shared" si="159"/>
        <v>0</v>
      </c>
      <c r="BN66" s="319">
        <f t="shared" si="159"/>
        <v>0</v>
      </c>
      <c r="BO66" s="319">
        <f t="shared" si="159"/>
        <v>0</v>
      </c>
      <c r="BP66" s="319">
        <f t="shared" si="159"/>
        <v>0</v>
      </c>
      <c r="BQ66" s="319">
        <f t="shared" si="159"/>
        <v>0</v>
      </c>
      <c r="BR66" s="319">
        <f t="shared" si="159"/>
        <v>0</v>
      </c>
      <c r="BS66" s="319">
        <f t="shared" si="159"/>
        <v>0</v>
      </c>
      <c r="BT66" s="319">
        <f t="shared" si="159"/>
        <v>0</v>
      </c>
      <c r="BU66" s="319">
        <f t="shared" si="172"/>
        <v>0</v>
      </c>
      <c r="BV66" s="319">
        <f t="shared" si="172"/>
        <v>0</v>
      </c>
      <c r="BW66" s="319">
        <f t="shared" si="155"/>
        <v>0</v>
      </c>
      <c r="BX66" s="319">
        <f t="shared" si="156"/>
        <v>0</v>
      </c>
      <c r="BY66" s="319">
        <f t="shared" si="156"/>
        <v>0</v>
      </c>
      <c r="BZ66" s="319">
        <f t="shared" si="156"/>
        <v>0</v>
      </c>
      <c r="CA66" s="319">
        <f t="shared" si="156"/>
        <v>0</v>
      </c>
      <c r="CB66" s="317">
        <f t="shared" si="79"/>
        <v>0</v>
      </c>
      <c r="CC66" s="319">
        <f t="shared" si="80"/>
        <v>0</v>
      </c>
      <c r="CD66" s="319">
        <f t="shared" si="81"/>
        <v>0</v>
      </c>
      <c r="CE66" s="319">
        <f t="shared" si="82"/>
        <v>0</v>
      </c>
      <c r="CF66" s="333">
        <f t="shared" si="85"/>
        <v>0</v>
      </c>
      <c r="CG66" s="309">
        <f t="shared" si="86"/>
        <v>0</v>
      </c>
      <c r="CH66" s="309">
        <f t="shared" si="87"/>
        <v>0</v>
      </c>
      <c r="CI66" s="309">
        <f t="shared" si="88"/>
        <v>0</v>
      </c>
      <c r="CJ66" s="309">
        <f t="shared" si="89"/>
        <v>0</v>
      </c>
      <c r="CK66" s="379">
        <f t="shared" si="90"/>
        <v>0</v>
      </c>
      <c r="CL66" s="403">
        <f t="shared" ref="CL66:CW81" si="173">IF(dkontonr=CL$4,$N66,0)+IF(kkontonr=CL$4,$O66,0)</f>
        <v>0</v>
      </c>
      <c r="CM66" s="403">
        <f t="shared" si="173"/>
        <v>0</v>
      </c>
      <c r="CN66" s="403">
        <f t="shared" si="173"/>
        <v>0</v>
      </c>
      <c r="CO66" s="403">
        <f t="shared" si="173"/>
        <v>0</v>
      </c>
      <c r="CP66" s="403">
        <f t="shared" si="173"/>
        <v>0</v>
      </c>
      <c r="CQ66" s="403">
        <f t="shared" si="173"/>
        <v>0</v>
      </c>
      <c r="CR66" s="403">
        <f t="shared" si="173"/>
        <v>0</v>
      </c>
      <c r="CS66" s="403">
        <f t="shared" si="173"/>
        <v>0</v>
      </c>
      <c r="CT66" s="403">
        <f t="shared" si="173"/>
        <v>0</v>
      </c>
      <c r="CU66" s="403">
        <f t="shared" si="173"/>
        <v>0</v>
      </c>
      <c r="CV66" s="403">
        <f t="shared" si="160"/>
        <v>0</v>
      </c>
      <c r="CW66" s="403">
        <f t="shared" si="160"/>
        <v>0</v>
      </c>
      <c r="CX66" s="403">
        <f t="shared" ref="CX66:DL81" si="174">IF(dkontonr=CX$4,$N66,0)+IF(kkontonr=CX$4,$O66,0)</f>
        <v>0</v>
      </c>
      <c r="CY66" s="403">
        <f t="shared" si="174"/>
        <v>0</v>
      </c>
      <c r="CZ66" s="403">
        <f t="shared" si="174"/>
        <v>0</v>
      </c>
      <c r="DA66" s="403">
        <f t="shared" si="174"/>
        <v>0</v>
      </c>
      <c r="DB66" s="403">
        <f t="shared" si="174"/>
        <v>0</v>
      </c>
      <c r="DC66" s="403">
        <f t="shared" si="174"/>
        <v>0</v>
      </c>
      <c r="DD66" s="403">
        <f t="shared" si="174"/>
        <v>0</v>
      </c>
      <c r="DE66" s="403">
        <f t="shared" si="174"/>
        <v>0</v>
      </c>
      <c r="DF66" s="403">
        <f t="shared" si="161"/>
        <v>0</v>
      </c>
      <c r="DG66" s="403">
        <f t="shared" si="161"/>
        <v>0</v>
      </c>
      <c r="DH66" s="403">
        <f t="shared" si="174"/>
        <v>0</v>
      </c>
      <c r="DI66" s="403">
        <f t="shared" si="161"/>
        <v>0</v>
      </c>
      <c r="DJ66" s="403">
        <f t="shared" si="161"/>
        <v>0</v>
      </c>
      <c r="DK66" s="403">
        <f t="shared" si="161"/>
        <v>0</v>
      </c>
      <c r="DL66" s="403">
        <f t="shared" si="174"/>
        <v>0</v>
      </c>
      <c r="DM66" s="403">
        <f t="shared" ref="DM66:DU75" si="175">IF(dkontonr=DM$4,$N66,0)+IF(kkontonr=DM$4,$O66,0)</f>
        <v>0</v>
      </c>
      <c r="DN66" s="403">
        <f t="shared" si="175"/>
        <v>0</v>
      </c>
      <c r="DO66" s="403">
        <f t="shared" si="175"/>
        <v>0</v>
      </c>
      <c r="DP66" s="403">
        <f t="shared" si="175"/>
        <v>0</v>
      </c>
      <c r="DQ66" s="403">
        <f t="shared" si="175"/>
        <v>0</v>
      </c>
      <c r="DR66" s="403">
        <f t="shared" si="175"/>
        <v>0</v>
      </c>
      <c r="DS66" s="403">
        <f t="shared" si="175"/>
        <v>0</v>
      </c>
      <c r="DT66" s="403">
        <f t="shared" si="175"/>
        <v>0</v>
      </c>
      <c r="DU66" s="403">
        <f t="shared" si="175"/>
        <v>0</v>
      </c>
      <c r="DV66" s="403">
        <f t="shared" si="83"/>
        <v>0</v>
      </c>
      <c r="DW66" s="403">
        <f t="shared" si="84"/>
        <v>0</v>
      </c>
      <c r="DX66" s="403">
        <f t="shared" ref="DX66:EF81" si="176">IF(dkontonr=DX$4,$N66,0)+IF(kkontonr=DX$4,$O66,0)</f>
        <v>0</v>
      </c>
      <c r="DY66" s="403">
        <f t="shared" si="176"/>
        <v>0</v>
      </c>
      <c r="DZ66" s="403">
        <f t="shared" si="176"/>
        <v>0</v>
      </c>
      <c r="EA66" s="403">
        <f t="shared" si="176"/>
        <v>0</v>
      </c>
      <c r="EB66" s="403">
        <f t="shared" si="176"/>
        <v>0</v>
      </c>
      <c r="EC66" s="403">
        <f t="shared" si="176"/>
        <v>0</v>
      </c>
      <c r="ED66" s="403">
        <f t="shared" si="176"/>
        <v>0</v>
      </c>
      <c r="EE66" s="403">
        <f t="shared" si="176"/>
        <v>0</v>
      </c>
      <c r="EF66" s="403">
        <f t="shared" si="163"/>
        <v>0</v>
      </c>
      <c r="EG66" s="403">
        <f t="shared" ref="EG66:EO75" si="177">IF(dkontonr=EG$4,$P66,0)+IF(kkontonr=EG$4,$Q66,0)</f>
        <v>0</v>
      </c>
      <c r="EH66" s="403">
        <f t="shared" si="177"/>
        <v>0</v>
      </c>
      <c r="EI66" s="403">
        <f t="shared" si="177"/>
        <v>0</v>
      </c>
      <c r="EJ66" s="403">
        <f t="shared" si="177"/>
        <v>0</v>
      </c>
      <c r="EK66" s="403">
        <f t="shared" si="177"/>
        <v>0</v>
      </c>
      <c r="EL66" s="403">
        <f t="shared" si="177"/>
        <v>0</v>
      </c>
      <c r="EM66" s="403">
        <f t="shared" si="177"/>
        <v>0</v>
      </c>
      <c r="EN66" s="403">
        <f t="shared" si="177"/>
        <v>0</v>
      </c>
      <c r="EO66" s="403">
        <f t="shared" si="177"/>
        <v>0</v>
      </c>
      <c r="EP66" s="403">
        <f t="shared" ref="EP66:EZ81" si="178">IF(dkontonr=EP$4,$P66,0)+IF(kkontonr=EP$4,$Q66,0)</f>
        <v>0</v>
      </c>
      <c r="EQ66" s="403">
        <f t="shared" si="165"/>
        <v>0</v>
      </c>
      <c r="ER66" s="403">
        <f t="shared" si="178"/>
        <v>0</v>
      </c>
      <c r="ES66" s="403">
        <f t="shared" si="178"/>
        <v>0</v>
      </c>
      <c r="ET66" s="403">
        <f t="shared" si="178"/>
        <v>0</v>
      </c>
      <c r="EU66" s="403">
        <f t="shared" si="178"/>
        <v>0</v>
      </c>
      <c r="EV66" s="403">
        <f t="shared" si="178"/>
        <v>0</v>
      </c>
      <c r="EW66" s="403">
        <f t="shared" si="178"/>
        <v>0</v>
      </c>
      <c r="EX66" s="403">
        <f t="shared" si="178"/>
        <v>0</v>
      </c>
      <c r="EY66" s="403">
        <f t="shared" si="178"/>
        <v>0</v>
      </c>
      <c r="EZ66" s="403">
        <f t="shared" si="178"/>
        <v>0</v>
      </c>
      <c r="FA66" s="403">
        <f t="shared" ref="FA66:FJ75" si="179">IF(dkontonr=FA$4,$P66,0)+IF(kkontonr=FA$4,$Q66,0)</f>
        <v>0</v>
      </c>
      <c r="FB66" s="403">
        <f t="shared" si="179"/>
        <v>0</v>
      </c>
      <c r="FC66" s="403">
        <f t="shared" si="179"/>
        <v>0</v>
      </c>
      <c r="FD66" s="403">
        <f t="shared" si="179"/>
        <v>0</v>
      </c>
      <c r="FE66" s="403">
        <f t="shared" si="179"/>
        <v>0</v>
      </c>
      <c r="FF66" s="403">
        <f t="shared" si="179"/>
        <v>0</v>
      </c>
      <c r="FG66" s="403">
        <f t="shared" si="179"/>
        <v>0</v>
      </c>
      <c r="FH66" s="403">
        <f t="shared" si="179"/>
        <v>0</v>
      </c>
      <c r="FI66" s="403">
        <f t="shared" si="179"/>
        <v>0</v>
      </c>
      <c r="FJ66" s="403">
        <f t="shared" si="179"/>
        <v>0</v>
      </c>
      <c r="FK66" s="403">
        <f t="shared" ref="FK66:FT75" si="180">IF(dkontonr=FK$4,$P66,0)+IF(kkontonr=FK$4,$Q66,0)</f>
        <v>0</v>
      </c>
      <c r="FL66" s="403">
        <f t="shared" si="180"/>
        <v>0</v>
      </c>
      <c r="FM66" s="403">
        <f t="shared" si="180"/>
        <v>0</v>
      </c>
      <c r="FN66" s="403">
        <f t="shared" si="180"/>
        <v>0</v>
      </c>
      <c r="FO66" s="403">
        <f t="shared" si="180"/>
        <v>0</v>
      </c>
      <c r="FP66" s="403">
        <f t="shared" si="180"/>
        <v>0</v>
      </c>
      <c r="FQ66" s="403">
        <f t="shared" si="180"/>
        <v>0</v>
      </c>
      <c r="FR66" s="403">
        <f t="shared" si="180"/>
        <v>0</v>
      </c>
      <c r="FS66" s="403">
        <f t="shared" si="180"/>
        <v>0</v>
      </c>
      <c r="FT66" s="403">
        <f t="shared" si="180"/>
        <v>0</v>
      </c>
      <c r="FU66" s="403">
        <f t="shared" ref="FU66:GH81" si="181">IF(dkontonr=FU$4,$P66,0)+IF(kkontonr=FU$4,$Q66,0)</f>
        <v>0</v>
      </c>
      <c r="FV66" s="403">
        <f t="shared" si="181"/>
        <v>0</v>
      </c>
      <c r="FW66" s="403">
        <f t="shared" si="181"/>
        <v>0</v>
      </c>
      <c r="FX66" s="403">
        <f t="shared" si="181"/>
        <v>0</v>
      </c>
      <c r="FY66" s="403">
        <f t="shared" si="181"/>
        <v>0</v>
      </c>
      <c r="FZ66" s="403">
        <f t="shared" si="181"/>
        <v>0</v>
      </c>
      <c r="GA66" s="403">
        <f t="shared" si="181"/>
        <v>0</v>
      </c>
      <c r="GB66" s="403">
        <f t="shared" si="181"/>
        <v>0</v>
      </c>
      <c r="GC66" s="403">
        <f t="shared" si="181"/>
        <v>0</v>
      </c>
      <c r="GD66" s="403">
        <f t="shared" si="181"/>
        <v>0</v>
      </c>
      <c r="GE66" s="403">
        <f t="shared" si="181"/>
        <v>0</v>
      </c>
      <c r="GF66" s="403">
        <f t="shared" si="181"/>
        <v>0</v>
      </c>
      <c r="GG66" s="403">
        <f t="shared" si="181"/>
        <v>0</v>
      </c>
      <c r="GH66" s="403">
        <f t="shared" si="168"/>
        <v>0</v>
      </c>
      <c r="GI66" s="403">
        <f t="shared" ref="GI66:GQ75" si="182">IF(dkontonr=GI$4,$N66,0)+IF(kkontonr=GI$4,$O66,0)</f>
        <v>0</v>
      </c>
      <c r="GJ66" s="403">
        <f t="shared" si="182"/>
        <v>0</v>
      </c>
      <c r="GK66" s="403">
        <f t="shared" si="182"/>
        <v>0</v>
      </c>
      <c r="GL66" s="403">
        <f t="shared" si="182"/>
        <v>0</v>
      </c>
      <c r="GM66" s="403">
        <f t="shared" si="182"/>
        <v>0</v>
      </c>
      <c r="GN66" s="403">
        <f t="shared" si="182"/>
        <v>0</v>
      </c>
      <c r="GO66" s="403">
        <f t="shared" si="182"/>
        <v>0</v>
      </c>
      <c r="GP66" s="403">
        <f t="shared" si="182"/>
        <v>0</v>
      </c>
      <c r="GQ66" s="403">
        <f t="shared" si="182"/>
        <v>0</v>
      </c>
      <c r="GR66" s="403">
        <f t="shared" ref="GR66:HB81" si="183">IF(dkontonr=GR$4,$N66,0)+IF(kkontonr=GR$4,$O66,0)</f>
        <v>0</v>
      </c>
      <c r="GS66" s="403">
        <f t="shared" si="183"/>
        <v>0</v>
      </c>
      <c r="GT66" s="403">
        <f t="shared" si="183"/>
        <v>0</v>
      </c>
      <c r="GU66" s="403">
        <f t="shared" si="183"/>
        <v>0</v>
      </c>
      <c r="GV66" s="403">
        <f t="shared" si="183"/>
        <v>0</v>
      </c>
      <c r="GW66" s="403">
        <f t="shared" si="183"/>
        <v>0</v>
      </c>
      <c r="GX66" s="403">
        <f t="shared" si="183"/>
        <v>0</v>
      </c>
      <c r="GY66" s="403">
        <f t="shared" si="183"/>
        <v>0</v>
      </c>
      <c r="GZ66" s="403">
        <f t="shared" si="183"/>
        <v>0</v>
      </c>
      <c r="HA66" s="403">
        <f t="shared" si="183"/>
        <v>0</v>
      </c>
      <c r="HB66" s="403">
        <f t="shared" si="170"/>
        <v>0</v>
      </c>
      <c r="HC66" s="311"/>
      <c r="HD66" s="311"/>
      <c r="HE66" s="311"/>
      <c r="HF66" s="311"/>
      <c r="HG66" s="221" t="str">
        <f t="shared" si="40"/>
        <v/>
      </c>
      <c r="HH66" s="221" t="str">
        <f t="shared" si="41"/>
        <v/>
      </c>
      <c r="HI66" s="311"/>
      <c r="HJ66" s="311"/>
      <c r="HK66" s="311"/>
      <c r="HL66" s="311"/>
      <c r="HM66" s="311"/>
      <c r="HN66" s="311"/>
      <c r="HO66" s="311"/>
      <c r="HP66" s="311"/>
      <c r="HQ66" s="311"/>
      <c r="HR66" s="311"/>
      <c r="HS66" s="311"/>
      <c r="HT66" s="311"/>
      <c r="HU66" s="311"/>
      <c r="HV66" s="311"/>
      <c r="HW66" s="311"/>
      <c r="HX66" s="311"/>
      <c r="HY66" s="311"/>
      <c r="HZ66" s="311"/>
      <c r="IA66" s="311"/>
      <c r="IB66" s="311"/>
      <c r="IC66" s="311"/>
      <c r="ID66" s="311"/>
      <c r="IE66" s="311"/>
      <c r="IF66" s="311"/>
      <c r="IG66" s="311"/>
      <c r="IH66" s="311"/>
      <c r="II66" s="311"/>
      <c r="IJ66" s="311"/>
    </row>
    <row r="67" spans="1:244" s="12" customFormat="1" ht="12" customHeight="1">
      <c r="A67" s="216"/>
      <c r="B67" s="217"/>
      <c r="C67" s="223"/>
      <c r="D67" s="219"/>
      <c r="E67" s="220" t="str">
        <f t="shared" si="117"/>
        <v/>
      </c>
      <c r="F67" s="221" t="str">
        <f t="shared" si="7"/>
        <v/>
      </c>
      <c r="G67" s="219"/>
      <c r="H67" s="220" t="str">
        <f t="shared" si="118"/>
        <v/>
      </c>
      <c r="I67" s="221" t="str">
        <f t="shared" si="9"/>
        <v/>
      </c>
      <c r="J67" s="222"/>
      <c r="K67" s="252">
        <f t="shared" si="119"/>
        <v>0</v>
      </c>
      <c r="L67" s="238">
        <f t="shared" si="142"/>
        <v>0</v>
      </c>
      <c r="M67" s="238">
        <f t="shared" si="134"/>
        <v>0</v>
      </c>
      <c r="N67" s="316">
        <f t="shared" si="135"/>
        <v>0</v>
      </c>
      <c r="O67" s="316">
        <f t="shared" si="136"/>
        <v>0</v>
      </c>
      <c r="P67" s="316">
        <f t="shared" si="137"/>
        <v>0</v>
      </c>
      <c r="Q67" s="316">
        <f t="shared" si="138"/>
        <v>0</v>
      </c>
      <c r="R67" s="371">
        <f t="shared" si="120"/>
        <v>0</v>
      </c>
      <c r="S67" s="316">
        <f t="shared" si="139"/>
        <v>0</v>
      </c>
      <c r="T67" s="316">
        <f t="shared" si="121"/>
        <v>0</v>
      </c>
      <c r="U67" s="316">
        <f t="shared" si="140"/>
        <v>0</v>
      </c>
      <c r="V67" s="317">
        <f t="shared" si="42"/>
        <v>0</v>
      </c>
      <c r="W67" s="318">
        <f t="shared" si="43"/>
        <v>0</v>
      </c>
      <c r="X67" s="318">
        <f t="shared" si="44"/>
        <v>0</v>
      </c>
      <c r="Y67" s="318">
        <f t="shared" si="45"/>
        <v>0</v>
      </c>
      <c r="Z67" s="318">
        <f t="shared" si="46"/>
        <v>0</v>
      </c>
      <c r="AA67" s="318">
        <f>IF(dkontonr&gt;1499,IF(dkontonr&lt;1560,$N67,0))+IF(kkontonr&gt;1499,IF(kkontonr&lt;1560,$O67,0))+IF(dkontonr&gt;(Kontoplan!AF$3-1),IF(dkontonr&lt;(Kontoplan!AF$3+1000),$N67,0))+IF(kkontonr&gt;(Kontoplan!AF$3-1),IF(kkontonr&lt;(Kontoplan!AF$3+1000),$O67,0),0)</f>
        <v>0</v>
      </c>
      <c r="AB67" s="318">
        <f t="shared" si="47"/>
        <v>0</v>
      </c>
      <c r="AC67" s="318">
        <f t="shared" si="48"/>
        <v>0</v>
      </c>
      <c r="AD67" s="318">
        <f t="shared" si="49"/>
        <v>0</v>
      </c>
      <c r="AE67" s="318">
        <f t="shared" si="50"/>
        <v>0</v>
      </c>
      <c r="AF67" s="318">
        <f t="shared" si="51"/>
        <v>0</v>
      </c>
      <c r="AG67" s="318">
        <f>IF(dkontonr&gt;2399,IF(dkontonr&lt;2500,$N67,0))+IF(kkontonr&gt;2399,IF(kkontonr&lt;2500,$O67,0))+IF(dkontonr&gt;(Kontoplan!$AF$4-1),IF(dkontonr&lt;(Kontoplan!$AF$4+1000),$N67,0))+IF(kkontonr&gt;(Kontoplan!$AF$4-1),IF(kkontonr&lt;(Kontoplan!$AF$4+1000),$O67,0))</f>
        <v>0</v>
      </c>
      <c r="AH67" s="318">
        <f t="shared" si="52"/>
        <v>0</v>
      </c>
      <c r="AI67" s="318">
        <f t="shared" si="53"/>
        <v>0</v>
      </c>
      <c r="AJ67" s="318">
        <f t="shared" si="141"/>
        <v>0</v>
      </c>
      <c r="AK67" s="318">
        <f t="shared" si="54"/>
        <v>0</v>
      </c>
      <c r="AL67" s="318">
        <f t="shared" si="55"/>
        <v>0</v>
      </c>
      <c r="AM67" s="317">
        <f t="shared" si="56"/>
        <v>0</v>
      </c>
      <c r="AN67" s="318">
        <f t="shared" si="57"/>
        <v>0</v>
      </c>
      <c r="AO67" s="319">
        <f t="shared" si="58"/>
        <v>0</v>
      </c>
      <c r="AP67" s="318">
        <f t="shared" si="59"/>
        <v>0</v>
      </c>
      <c r="AQ67" s="318">
        <f t="shared" si="60"/>
        <v>0</v>
      </c>
      <c r="AR67" s="318">
        <f t="shared" si="61"/>
        <v>0</v>
      </c>
      <c r="AS67" s="318">
        <f t="shared" si="62"/>
        <v>0</v>
      </c>
      <c r="AT67" s="318">
        <f t="shared" si="63"/>
        <v>0</v>
      </c>
      <c r="AU67" s="318">
        <f t="shared" si="64"/>
        <v>0</v>
      </c>
      <c r="AV67" s="318">
        <f t="shared" si="65"/>
        <v>0</v>
      </c>
      <c r="AW67" s="318">
        <f t="shared" si="66"/>
        <v>0</v>
      </c>
      <c r="AX67" s="318">
        <f t="shared" si="67"/>
        <v>0</v>
      </c>
      <c r="AY67" s="318">
        <f t="shared" si="68"/>
        <v>0</v>
      </c>
      <c r="AZ67" s="318">
        <f t="shared" si="69"/>
        <v>0</v>
      </c>
      <c r="BA67" s="318">
        <f t="shared" si="70"/>
        <v>0</v>
      </c>
      <c r="BB67" s="319">
        <f t="shared" si="71"/>
        <v>0</v>
      </c>
      <c r="BC67" s="319">
        <f t="shared" si="72"/>
        <v>0</v>
      </c>
      <c r="BD67" s="317">
        <f t="shared" si="73"/>
        <v>0</v>
      </c>
      <c r="BE67" s="318">
        <f t="shared" si="74"/>
        <v>0</v>
      </c>
      <c r="BF67" s="318">
        <f t="shared" si="75"/>
        <v>0</v>
      </c>
      <c r="BG67" s="318">
        <f t="shared" si="76"/>
        <v>0</v>
      </c>
      <c r="BH67" s="317">
        <f t="shared" si="159"/>
        <v>0</v>
      </c>
      <c r="BI67" s="319">
        <f t="shared" si="159"/>
        <v>0</v>
      </c>
      <c r="BJ67" s="319">
        <f t="shared" si="159"/>
        <v>0</v>
      </c>
      <c r="BK67" s="319">
        <f t="shared" si="159"/>
        <v>0</v>
      </c>
      <c r="BL67" s="319">
        <f t="shared" si="159"/>
        <v>0</v>
      </c>
      <c r="BM67" s="319">
        <f t="shared" si="159"/>
        <v>0</v>
      </c>
      <c r="BN67" s="319">
        <f t="shared" si="159"/>
        <v>0</v>
      </c>
      <c r="BO67" s="319">
        <f t="shared" si="159"/>
        <v>0</v>
      </c>
      <c r="BP67" s="319">
        <f t="shared" si="159"/>
        <v>0</v>
      </c>
      <c r="BQ67" s="319">
        <f t="shared" si="159"/>
        <v>0</v>
      </c>
      <c r="BR67" s="319">
        <f t="shared" si="159"/>
        <v>0</v>
      </c>
      <c r="BS67" s="319">
        <f t="shared" si="159"/>
        <v>0</v>
      </c>
      <c r="BT67" s="319">
        <f t="shared" si="159"/>
        <v>0</v>
      </c>
      <c r="BU67" s="319">
        <f t="shared" si="172"/>
        <v>0</v>
      </c>
      <c r="BV67" s="319">
        <f t="shared" si="172"/>
        <v>0</v>
      </c>
      <c r="BW67" s="319">
        <f t="shared" si="155"/>
        <v>0</v>
      </c>
      <c r="BX67" s="319">
        <f t="shared" si="156"/>
        <v>0</v>
      </c>
      <c r="BY67" s="319">
        <f t="shared" si="156"/>
        <v>0</v>
      </c>
      <c r="BZ67" s="319">
        <f t="shared" si="156"/>
        <v>0</v>
      </c>
      <c r="CA67" s="319">
        <f t="shared" si="156"/>
        <v>0</v>
      </c>
      <c r="CB67" s="317">
        <f t="shared" si="79"/>
        <v>0</v>
      </c>
      <c r="CC67" s="319">
        <f t="shared" si="80"/>
        <v>0</v>
      </c>
      <c r="CD67" s="319">
        <f t="shared" si="81"/>
        <v>0</v>
      </c>
      <c r="CE67" s="319">
        <f t="shared" si="82"/>
        <v>0</v>
      </c>
      <c r="CF67" s="333">
        <f t="shared" si="85"/>
        <v>0</v>
      </c>
      <c r="CG67" s="309">
        <f t="shared" si="86"/>
        <v>0</v>
      </c>
      <c r="CH67" s="309">
        <f t="shared" si="87"/>
        <v>0</v>
      </c>
      <c r="CI67" s="309">
        <f t="shared" si="88"/>
        <v>0</v>
      </c>
      <c r="CJ67" s="309">
        <f t="shared" si="89"/>
        <v>0</v>
      </c>
      <c r="CK67" s="379">
        <f t="shared" si="90"/>
        <v>0</v>
      </c>
      <c r="CL67" s="403">
        <f t="shared" si="173"/>
        <v>0</v>
      </c>
      <c r="CM67" s="403">
        <f t="shared" si="173"/>
        <v>0</v>
      </c>
      <c r="CN67" s="403">
        <f t="shared" si="173"/>
        <v>0</v>
      </c>
      <c r="CO67" s="403">
        <f t="shared" si="173"/>
        <v>0</v>
      </c>
      <c r="CP67" s="403">
        <f t="shared" si="173"/>
        <v>0</v>
      </c>
      <c r="CQ67" s="403">
        <f t="shared" si="173"/>
        <v>0</v>
      </c>
      <c r="CR67" s="403">
        <f t="shared" si="173"/>
        <v>0</v>
      </c>
      <c r="CS67" s="403">
        <f t="shared" si="173"/>
        <v>0</v>
      </c>
      <c r="CT67" s="403">
        <f t="shared" si="173"/>
        <v>0</v>
      </c>
      <c r="CU67" s="403">
        <f t="shared" si="173"/>
        <v>0</v>
      </c>
      <c r="CV67" s="403">
        <f t="shared" si="160"/>
        <v>0</v>
      </c>
      <c r="CW67" s="403">
        <f t="shared" si="160"/>
        <v>0</v>
      </c>
      <c r="CX67" s="403">
        <f t="shared" si="174"/>
        <v>0</v>
      </c>
      <c r="CY67" s="403">
        <f t="shared" si="174"/>
        <v>0</v>
      </c>
      <c r="CZ67" s="403">
        <f t="shared" si="174"/>
        <v>0</v>
      </c>
      <c r="DA67" s="403">
        <f t="shared" si="174"/>
        <v>0</v>
      </c>
      <c r="DB67" s="403">
        <f t="shared" si="174"/>
        <v>0</v>
      </c>
      <c r="DC67" s="403">
        <f t="shared" si="174"/>
        <v>0</v>
      </c>
      <c r="DD67" s="403">
        <f t="shared" si="174"/>
        <v>0</v>
      </c>
      <c r="DE67" s="403">
        <f t="shared" si="174"/>
        <v>0</v>
      </c>
      <c r="DF67" s="403">
        <f t="shared" si="161"/>
        <v>0</v>
      </c>
      <c r="DG67" s="403">
        <f t="shared" si="161"/>
        <v>0</v>
      </c>
      <c r="DH67" s="403">
        <f t="shared" si="174"/>
        <v>0</v>
      </c>
      <c r="DI67" s="403">
        <f t="shared" si="161"/>
        <v>0</v>
      </c>
      <c r="DJ67" s="403">
        <f t="shared" si="161"/>
        <v>0</v>
      </c>
      <c r="DK67" s="403">
        <f t="shared" si="161"/>
        <v>0</v>
      </c>
      <c r="DL67" s="403">
        <f t="shared" si="174"/>
        <v>0</v>
      </c>
      <c r="DM67" s="403">
        <f t="shared" si="175"/>
        <v>0</v>
      </c>
      <c r="DN67" s="403">
        <f t="shared" si="175"/>
        <v>0</v>
      </c>
      <c r="DO67" s="403">
        <f t="shared" si="175"/>
        <v>0</v>
      </c>
      <c r="DP67" s="403">
        <f t="shared" si="175"/>
        <v>0</v>
      </c>
      <c r="DQ67" s="403">
        <f t="shared" si="175"/>
        <v>0</v>
      </c>
      <c r="DR67" s="403">
        <f t="shared" si="175"/>
        <v>0</v>
      </c>
      <c r="DS67" s="403">
        <f t="shared" si="175"/>
        <v>0</v>
      </c>
      <c r="DT67" s="403">
        <f t="shared" si="175"/>
        <v>0</v>
      </c>
      <c r="DU67" s="403">
        <f t="shared" si="175"/>
        <v>0</v>
      </c>
      <c r="DV67" s="403">
        <f t="shared" si="83"/>
        <v>0</v>
      </c>
      <c r="DW67" s="403">
        <f t="shared" si="84"/>
        <v>0</v>
      </c>
      <c r="DX67" s="403">
        <f t="shared" si="176"/>
        <v>0</v>
      </c>
      <c r="DY67" s="403">
        <f t="shared" si="176"/>
        <v>0</v>
      </c>
      <c r="DZ67" s="403">
        <f t="shared" si="176"/>
        <v>0</v>
      </c>
      <c r="EA67" s="403">
        <f t="shared" si="176"/>
        <v>0</v>
      </c>
      <c r="EB67" s="403">
        <f t="shared" si="176"/>
        <v>0</v>
      </c>
      <c r="EC67" s="403">
        <f t="shared" si="176"/>
        <v>0</v>
      </c>
      <c r="ED67" s="403">
        <f t="shared" si="176"/>
        <v>0</v>
      </c>
      <c r="EE67" s="403">
        <f t="shared" si="176"/>
        <v>0</v>
      </c>
      <c r="EF67" s="403">
        <f t="shared" si="163"/>
        <v>0</v>
      </c>
      <c r="EG67" s="403">
        <f t="shared" si="177"/>
        <v>0</v>
      </c>
      <c r="EH67" s="403">
        <f t="shared" si="177"/>
        <v>0</v>
      </c>
      <c r="EI67" s="403">
        <f t="shared" si="177"/>
        <v>0</v>
      </c>
      <c r="EJ67" s="403">
        <f t="shared" si="177"/>
        <v>0</v>
      </c>
      <c r="EK67" s="403">
        <f t="shared" si="177"/>
        <v>0</v>
      </c>
      <c r="EL67" s="403">
        <f t="shared" si="177"/>
        <v>0</v>
      </c>
      <c r="EM67" s="403">
        <f t="shared" si="177"/>
        <v>0</v>
      </c>
      <c r="EN67" s="403">
        <f t="shared" si="177"/>
        <v>0</v>
      </c>
      <c r="EO67" s="403">
        <f t="shared" si="177"/>
        <v>0</v>
      </c>
      <c r="EP67" s="403">
        <f t="shared" si="178"/>
        <v>0</v>
      </c>
      <c r="EQ67" s="403">
        <f t="shared" si="165"/>
        <v>0</v>
      </c>
      <c r="ER67" s="403">
        <f t="shared" si="178"/>
        <v>0</v>
      </c>
      <c r="ES67" s="403">
        <f t="shared" si="178"/>
        <v>0</v>
      </c>
      <c r="ET67" s="403">
        <f t="shared" si="178"/>
        <v>0</v>
      </c>
      <c r="EU67" s="403">
        <f t="shared" si="178"/>
        <v>0</v>
      </c>
      <c r="EV67" s="403">
        <f t="shared" si="178"/>
        <v>0</v>
      </c>
      <c r="EW67" s="403">
        <f t="shared" si="178"/>
        <v>0</v>
      </c>
      <c r="EX67" s="403">
        <f t="shared" si="178"/>
        <v>0</v>
      </c>
      <c r="EY67" s="403">
        <f t="shared" si="178"/>
        <v>0</v>
      </c>
      <c r="EZ67" s="403">
        <f t="shared" si="178"/>
        <v>0</v>
      </c>
      <c r="FA67" s="403">
        <f t="shared" si="179"/>
        <v>0</v>
      </c>
      <c r="FB67" s="403">
        <f t="shared" si="179"/>
        <v>0</v>
      </c>
      <c r="FC67" s="403">
        <f t="shared" si="179"/>
        <v>0</v>
      </c>
      <c r="FD67" s="403">
        <f t="shared" si="179"/>
        <v>0</v>
      </c>
      <c r="FE67" s="403">
        <f t="shared" si="179"/>
        <v>0</v>
      </c>
      <c r="FF67" s="403">
        <f t="shared" si="179"/>
        <v>0</v>
      </c>
      <c r="FG67" s="403">
        <f t="shared" si="179"/>
        <v>0</v>
      </c>
      <c r="FH67" s="403">
        <f t="shared" si="179"/>
        <v>0</v>
      </c>
      <c r="FI67" s="403">
        <f t="shared" si="179"/>
        <v>0</v>
      </c>
      <c r="FJ67" s="403">
        <f t="shared" si="179"/>
        <v>0</v>
      </c>
      <c r="FK67" s="403">
        <f t="shared" si="180"/>
        <v>0</v>
      </c>
      <c r="FL67" s="403">
        <f t="shared" si="180"/>
        <v>0</v>
      </c>
      <c r="FM67" s="403">
        <f t="shared" si="180"/>
        <v>0</v>
      </c>
      <c r="FN67" s="403">
        <f t="shared" si="180"/>
        <v>0</v>
      </c>
      <c r="FO67" s="403">
        <f t="shared" si="180"/>
        <v>0</v>
      </c>
      <c r="FP67" s="403">
        <f t="shared" si="180"/>
        <v>0</v>
      </c>
      <c r="FQ67" s="403">
        <f t="shared" si="180"/>
        <v>0</v>
      </c>
      <c r="FR67" s="403">
        <f t="shared" si="180"/>
        <v>0</v>
      </c>
      <c r="FS67" s="403">
        <f t="shared" si="180"/>
        <v>0</v>
      </c>
      <c r="FT67" s="403">
        <f t="shared" si="180"/>
        <v>0</v>
      </c>
      <c r="FU67" s="403">
        <f t="shared" si="181"/>
        <v>0</v>
      </c>
      <c r="FV67" s="403">
        <f t="shared" si="181"/>
        <v>0</v>
      </c>
      <c r="FW67" s="403">
        <f t="shared" si="181"/>
        <v>0</v>
      </c>
      <c r="FX67" s="403">
        <f t="shared" si="181"/>
        <v>0</v>
      </c>
      <c r="FY67" s="403">
        <f t="shared" si="181"/>
        <v>0</v>
      </c>
      <c r="FZ67" s="403">
        <f t="shared" si="181"/>
        <v>0</v>
      </c>
      <c r="GA67" s="403">
        <f t="shared" si="181"/>
        <v>0</v>
      </c>
      <c r="GB67" s="403">
        <f t="shared" si="181"/>
        <v>0</v>
      </c>
      <c r="GC67" s="403">
        <f t="shared" si="181"/>
        <v>0</v>
      </c>
      <c r="GD67" s="403">
        <f t="shared" si="181"/>
        <v>0</v>
      </c>
      <c r="GE67" s="403">
        <f t="shared" si="181"/>
        <v>0</v>
      </c>
      <c r="GF67" s="403">
        <f t="shared" si="181"/>
        <v>0</v>
      </c>
      <c r="GG67" s="403">
        <f t="shared" si="181"/>
        <v>0</v>
      </c>
      <c r="GH67" s="403">
        <f t="shared" si="168"/>
        <v>0</v>
      </c>
      <c r="GI67" s="403">
        <f t="shared" si="182"/>
        <v>0</v>
      </c>
      <c r="GJ67" s="403">
        <f t="shared" si="182"/>
        <v>0</v>
      </c>
      <c r="GK67" s="403">
        <f t="shared" si="182"/>
        <v>0</v>
      </c>
      <c r="GL67" s="403">
        <f t="shared" si="182"/>
        <v>0</v>
      </c>
      <c r="GM67" s="403">
        <f t="shared" si="182"/>
        <v>0</v>
      </c>
      <c r="GN67" s="403">
        <f t="shared" si="182"/>
        <v>0</v>
      </c>
      <c r="GO67" s="403">
        <f t="shared" si="182"/>
        <v>0</v>
      </c>
      <c r="GP67" s="403">
        <f t="shared" si="182"/>
        <v>0</v>
      </c>
      <c r="GQ67" s="403">
        <f t="shared" si="182"/>
        <v>0</v>
      </c>
      <c r="GR67" s="403">
        <f t="shared" si="183"/>
        <v>0</v>
      </c>
      <c r="GS67" s="403">
        <f t="shared" si="183"/>
        <v>0</v>
      </c>
      <c r="GT67" s="403">
        <f t="shared" si="183"/>
        <v>0</v>
      </c>
      <c r="GU67" s="403">
        <f t="shared" si="183"/>
        <v>0</v>
      </c>
      <c r="GV67" s="403">
        <f t="shared" si="183"/>
        <v>0</v>
      </c>
      <c r="GW67" s="403">
        <f t="shared" si="183"/>
        <v>0</v>
      </c>
      <c r="GX67" s="403">
        <f t="shared" si="183"/>
        <v>0</v>
      </c>
      <c r="GY67" s="403">
        <f t="shared" si="183"/>
        <v>0</v>
      </c>
      <c r="GZ67" s="403">
        <f t="shared" si="183"/>
        <v>0</v>
      </c>
      <c r="HA67" s="403">
        <f t="shared" si="183"/>
        <v>0</v>
      </c>
      <c r="HB67" s="403">
        <f t="shared" si="170"/>
        <v>0</v>
      </c>
      <c r="HC67" s="311"/>
      <c r="HD67" s="311"/>
      <c r="HE67" s="311"/>
      <c r="HF67" s="311"/>
      <c r="HG67" s="221" t="str">
        <f t="shared" si="40"/>
        <v/>
      </c>
      <c r="HH67" s="221" t="str">
        <f t="shared" si="41"/>
        <v/>
      </c>
      <c r="HI67" s="311"/>
      <c r="HJ67" s="311"/>
      <c r="HK67" s="311"/>
      <c r="HL67" s="311"/>
      <c r="HM67" s="311"/>
      <c r="HN67" s="311"/>
      <c r="HO67" s="311"/>
      <c r="HP67" s="311"/>
      <c r="HQ67" s="311"/>
      <c r="HR67" s="311"/>
      <c r="HS67" s="311"/>
      <c r="HT67" s="311"/>
      <c r="HU67" s="311"/>
      <c r="HV67" s="311"/>
      <c r="HW67" s="311"/>
      <c r="HX67" s="311"/>
      <c r="HY67" s="311"/>
      <c r="HZ67" s="311"/>
      <c r="IA67" s="311"/>
      <c r="IB67" s="311"/>
      <c r="IC67" s="311"/>
      <c r="ID67" s="311"/>
      <c r="IE67" s="311"/>
      <c r="IF67" s="311"/>
      <c r="IG67" s="311"/>
      <c r="IH67" s="311"/>
      <c r="II67" s="311"/>
      <c r="IJ67" s="311"/>
    </row>
    <row r="68" spans="1:244" s="12" customFormat="1" ht="12" customHeight="1">
      <c r="A68" s="216"/>
      <c r="B68" s="217"/>
      <c r="C68" s="223"/>
      <c r="D68" s="219"/>
      <c r="E68" s="220" t="str">
        <f t="shared" si="117"/>
        <v/>
      </c>
      <c r="F68" s="221" t="str">
        <f t="shared" si="7"/>
        <v/>
      </c>
      <c r="G68" s="219"/>
      <c r="H68" s="220" t="str">
        <f t="shared" si="118"/>
        <v/>
      </c>
      <c r="I68" s="221" t="str">
        <f t="shared" si="9"/>
        <v/>
      </c>
      <c r="J68" s="222"/>
      <c r="K68" s="252">
        <f t="shared" si="119"/>
        <v>0</v>
      </c>
      <c r="L68" s="238">
        <f t="shared" si="142"/>
        <v>0</v>
      </c>
      <c r="M68" s="238">
        <f t="shared" si="134"/>
        <v>0</v>
      </c>
      <c r="N68" s="316">
        <f t="shared" si="135"/>
        <v>0</v>
      </c>
      <c r="O68" s="316">
        <f t="shared" si="136"/>
        <v>0</v>
      </c>
      <c r="P68" s="316">
        <f t="shared" si="137"/>
        <v>0</v>
      </c>
      <c r="Q68" s="316">
        <f t="shared" si="138"/>
        <v>0</v>
      </c>
      <c r="R68" s="371">
        <f t="shared" si="120"/>
        <v>0</v>
      </c>
      <c r="S68" s="316">
        <f t="shared" si="139"/>
        <v>0</v>
      </c>
      <c r="T68" s="316">
        <f t="shared" si="121"/>
        <v>0</v>
      </c>
      <c r="U68" s="316">
        <f t="shared" si="140"/>
        <v>0</v>
      </c>
      <c r="V68" s="317">
        <f t="shared" si="42"/>
        <v>0</v>
      </c>
      <c r="W68" s="318">
        <f t="shared" si="43"/>
        <v>0</v>
      </c>
      <c r="X68" s="318">
        <f t="shared" si="44"/>
        <v>0</v>
      </c>
      <c r="Y68" s="318">
        <f t="shared" si="45"/>
        <v>0</v>
      </c>
      <c r="Z68" s="318">
        <f t="shared" si="46"/>
        <v>0</v>
      </c>
      <c r="AA68" s="318">
        <f>IF(dkontonr&gt;1499,IF(dkontonr&lt;1560,$N68,0))+IF(kkontonr&gt;1499,IF(kkontonr&lt;1560,$O68,0))+IF(dkontonr&gt;(Kontoplan!AF$3-1),IF(dkontonr&lt;(Kontoplan!AF$3+1000),$N68,0))+IF(kkontonr&gt;(Kontoplan!AF$3-1),IF(kkontonr&lt;(Kontoplan!AF$3+1000),$O68,0),0)</f>
        <v>0</v>
      </c>
      <c r="AB68" s="318">
        <f t="shared" si="47"/>
        <v>0</v>
      </c>
      <c r="AC68" s="318">
        <f t="shared" si="48"/>
        <v>0</v>
      </c>
      <c r="AD68" s="318">
        <f t="shared" si="49"/>
        <v>0</v>
      </c>
      <c r="AE68" s="318">
        <f t="shared" si="50"/>
        <v>0</v>
      </c>
      <c r="AF68" s="318">
        <f t="shared" si="51"/>
        <v>0</v>
      </c>
      <c r="AG68" s="318">
        <f>IF(dkontonr&gt;2399,IF(dkontonr&lt;2500,$N68,0))+IF(kkontonr&gt;2399,IF(kkontonr&lt;2500,$O68,0))+IF(dkontonr&gt;(Kontoplan!$AF$4-1),IF(dkontonr&lt;(Kontoplan!$AF$4+1000),$N68,0))+IF(kkontonr&gt;(Kontoplan!$AF$4-1),IF(kkontonr&lt;(Kontoplan!$AF$4+1000),$O68,0))</f>
        <v>0</v>
      </c>
      <c r="AH68" s="318">
        <f t="shared" si="52"/>
        <v>0</v>
      </c>
      <c r="AI68" s="318">
        <f t="shared" si="53"/>
        <v>0</v>
      </c>
      <c r="AJ68" s="318">
        <f t="shared" si="141"/>
        <v>0</v>
      </c>
      <c r="AK68" s="318">
        <f t="shared" si="54"/>
        <v>0</v>
      </c>
      <c r="AL68" s="318">
        <f t="shared" si="55"/>
        <v>0</v>
      </c>
      <c r="AM68" s="317">
        <f t="shared" si="56"/>
        <v>0</v>
      </c>
      <c r="AN68" s="318">
        <f t="shared" si="57"/>
        <v>0</v>
      </c>
      <c r="AO68" s="319">
        <f t="shared" si="58"/>
        <v>0</v>
      </c>
      <c r="AP68" s="318">
        <f t="shared" si="59"/>
        <v>0</v>
      </c>
      <c r="AQ68" s="318">
        <f t="shared" si="60"/>
        <v>0</v>
      </c>
      <c r="AR68" s="318">
        <f t="shared" si="61"/>
        <v>0</v>
      </c>
      <c r="AS68" s="318">
        <f t="shared" si="62"/>
        <v>0</v>
      </c>
      <c r="AT68" s="318">
        <f t="shared" si="63"/>
        <v>0</v>
      </c>
      <c r="AU68" s="318">
        <f t="shared" si="64"/>
        <v>0</v>
      </c>
      <c r="AV68" s="318">
        <f t="shared" si="65"/>
        <v>0</v>
      </c>
      <c r="AW68" s="318">
        <f t="shared" si="66"/>
        <v>0</v>
      </c>
      <c r="AX68" s="318">
        <f t="shared" si="67"/>
        <v>0</v>
      </c>
      <c r="AY68" s="318">
        <f t="shared" si="68"/>
        <v>0</v>
      </c>
      <c r="AZ68" s="318">
        <f t="shared" si="69"/>
        <v>0</v>
      </c>
      <c r="BA68" s="318">
        <f t="shared" si="70"/>
        <v>0</v>
      </c>
      <c r="BB68" s="319">
        <f t="shared" si="71"/>
        <v>0</v>
      </c>
      <c r="BC68" s="319">
        <f t="shared" si="72"/>
        <v>0</v>
      </c>
      <c r="BD68" s="317">
        <f t="shared" si="73"/>
        <v>0</v>
      </c>
      <c r="BE68" s="318">
        <f t="shared" si="74"/>
        <v>0</v>
      </c>
      <c r="BF68" s="318">
        <f t="shared" si="75"/>
        <v>0</v>
      </c>
      <c r="BG68" s="318">
        <f t="shared" si="76"/>
        <v>0</v>
      </c>
      <c r="BH68" s="317">
        <f t="shared" si="159"/>
        <v>0</v>
      </c>
      <c r="BI68" s="319">
        <f t="shared" si="159"/>
        <v>0</v>
      </c>
      <c r="BJ68" s="319">
        <f t="shared" si="159"/>
        <v>0</v>
      </c>
      <c r="BK68" s="319">
        <f t="shared" si="159"/>
        <v>0</v>
      </c>
      <c r="BL68" s="319">
        <f t="shared" si="159"/>
        <v>0</v>
      </c>
      <c r="BM68" s="319">
        <f t="shared" si="159"/>
        <v>0</v>
      </c>
      <c r="BN68" s="319">
        <f t="shared" si="159"/>
        <v>0</v>
      </c>
      <c r="BO68" s="319">
        <f t="shared" si="159"/>
        <v>0</v>
      </c>
      <c r="BP68" s="319">
        <f t="shared" si="159"/>
        <v>0</v>
      </c>
      <c r="BQ68" s="319">
        <f t="shared" si="159"/>
        <v>0</v>
      </c>
      <c r="BR68" s="319">
        <f t="shared" si="159"/>
        <v>0</v>
      </c>
      <c r="BS68" s="319">
        <f t="shared" si="159"/>
        <v>0</v>
      </c>
      <c r="BT68" s="319">
        <f t="shared" si="159"/>
        <v>0</v>
      </c>
      <c r="BU68" s="319">
        <f t="shared" si="172"/>
        <v>0</v>
      </c>
      <c r="BV68" s="319">
        <f t="shared" si="172"/>
        <v>0</v>
      </c>
      <c r="BW68" s="319">
        <f t="shared" si="155"/>
        <v>0</v>
      </c>
      <c r="BX68" s="319">
        <f t="shared" si="156"/>
        <v>0</v>
      </c>
      <c r="BY68" s="319">
        <f t="shared" si="156"/>
        <v>0</v>
      </c>
      <c r="BZ68" s="319">
        <f t="shared" si="156"/>
        <v>0</v>
      </c>
      <c r="CA68" s="319">
        <f t="shared" si="156"/>
        <v>0</v>
      </c>
      <c r="CB68" s="317">
        <f t="shared" si="79"/>
        <v>0</v>
      </c>
      <c r="CC68" s="319">
        <f t="shared" si="80"/>
        <v>0</v>
      </c>
      <c r="CD68" s="319">
        <f t="shared" si="81"/>
        <v>0</v>
      </c>
      <c r="CE68" s="319">
        <f t="shared" si="82"/>
        <v>0</v>
      </c>
      <c r="CF68" s="333">
        <f t="shared" si="85"/>
        <v>0</v>
      </c>
      <c r="CG68" s="309">
        <f t="shared" si="86"/>
        <v>0</v>
      </c>
      <c r="CH68" s="309">
        <f t="shared" si="87"/>
        <v>0</v>
      </c>
      <c r="CI68" s="309">
        <f t="shared" si="88"/>
        <v>0</v>
      </c>
      <c r="CJ68" s="309">
        <f t="shared" si="89"/>
        <v>0</v>
      </c>
      <c r="CK68" s="379">
        <f t="shared" si="90"/>
        <v>0</v>
      </c>
      <c r="CL68" s="403">
        <f t="shared" si="173"/>
        <v>0</v>
      </c>
      <c r="CM68" s="403">
        <f t="shared" si="173"/>
        <v>0</v>
      </c>
      <c r="CN68" s="403">
        <f t="shared" si="173"/>
        <v>0</v>
      </c>
      <c r="CO68" s="403">
        <f t="shared" si="173"/>
        <v>0</v>
      </c>
      <c r="CP68" s="403">
        <f t="shared" si="173"/>
        <v>0</v>
      </c>
      <c r="CQ68" s="403">
        <f t="shared" si="173"/>
        <v>0</v>
      </c>
      <c r="CR68" s="403">
        <f t="shared" si="173"/>
        <v>0</v>
      </c>
      <c r="CS68" s="403">
        <f t="shared" si="173"/>
        <v>0</v>
      </c>
      <c r="CT68" s="403">
        <f t="shared" si="173"/>
        <v>0</v>
      </c>
      <c r="CU68" s="403">
        <f t="shared" si="173"/>
        <v>0</v>
      </c>
      <c r="CV68" s="403">
        <f t="shared" si="160"/>
        <v>0</v>
      </c>
      <c r="CW68" s="403">
        <f t="shared" si="160"/>
        <v>0</v>
      </c>
      <c r="CX68" s="403">
        <f t="shared" si="174"/>
        <v>0</v>
      </c>
      <c r="CY68" s="403">
        <f t="shared" si="174"/>
        <v>0</v>
      </c>
      <c r="CZ68" s="403">
        <f t="shared" si="174"/>
        <v>0</v>
      </c>
      <c r="DA68" s="403">
        <f t="shared" si="174"/>
        <v>0</v>
      </c>
      <c r="DB68" s="403">
        <f t="shared" si="174"/>
        <v>0</v>
      </c>
      <c r="DC68" s="403">
        <f t="shared" si="174"/>
        <v>0</v>
      </c>
      <c r="DD68" s="403">
        <f t="shared" si="174"/>
        <v>0</v>
      </c>
      <c r="DE68" s="403">
        <f t="shared" si="174"/>
        <v>0</v>
      </c>
      <c r="DF68" s="403">
        <f t="shared" si="161"/>
        <v>0</v>
      </c>
      <c r="DG68" s="403">
        <f t="shared" si="161"/>
        <v>0</v>
      </c>
      <c r="DH68" s="403">
        <f t="shared" si="174"/>
        <v>0</v>
      </c>
      <c r="DI68" s="403">
        <f t="shared" si="161"/>
        <v>0</v>
      </c>
      <c r="DJ68" s="403">
        <f t="shared" si="161"/>
        <v>0</v>
      </c>
      <c r="DK68" s="403">
        <f t="shared" si="161"/>
        <v>0</v>
      </c>
      <c r="DL68" s="403">
        <f t="shared" si="174"/>
        <v>0</v>
      </c>
      <c r="DM68" s="403">
        <f t="shared" si="175"/>
        <v>0</v>
      </c>
      <c r="DN68" s="403">
        <f t="shared" si="175"/>
        <v>0</v>
      </c>
      <c r="DO68" s="403">
        <f t="shared" si="175"/>
        <v>0</v>
      </c>
      <c r="DP68" s="403">
        <f t="shared" si="175"/>
        <v>0</v>
      </c>
      <c r="DQ68" s="403">
        <f t="shared" si="175"/>
        <v>0</v>
      </c>
      <c r="DR68" s="403">
        <f t="shared" si="175"/>
        <v>0</v>
      </c>
      <c r="DS68" s="403">
        <f t="shared" si="175"/>
        <v>0</v>
      </c>
      <c r="DT68" s="403">
        <f t="shared" si="175"/>
        <v>0</v>
      </c>
      <c r="DU68" s="403">
        <f t="shared" si="175"/>
        <v>0</v>
      </c>
      <c r="DV68" s="403">
        <f t="shared" si="83"/>
        <v>0</v>
      </c>
      <c r="DW68" s="403">
        <f t="shared" si="84"/>
        <v>0</v>
      </c>
      <c r="DX68" s="403">
        <f t="shared" si="176"/>
        <v>0</v>
      </c>
      <c r="DY68" s="403">
        <f t="shared" si="176"/>
        <v>0</v>
      </c>
      <c r="DZ68" s="403">
        <f t="shared" si="176"/>
        <v>0</v>
      </c>
      <c r="EA68" s="403">
        <f t="shared" si="176"/>
        <v>0</v>
      </c>
      <c r="EB68" s="403">
        <f t="shared" si="176"/>
        <v>0</v>
      </c>
      <c r="EC68" s="403">
        <f t="shared" si="176"/>
        <v>0</v>
      </c>
      <c r="ED68" s="403">
        <f t="shared" si="176"/>
        <v>0</v>
      </c>
      <c r="EE68" s="403">
        <f t="shared" si="176"/>
        <v>0</v>
      </c>
      <c r="EF68" s="403">
        <f t="shared" si="163"/>
        <v>0</v>
      </c>
      <c r="EG68" s="403">
        <f t="shared" si="177"/>
        <v>0</v>
      </c>
      <c r="EH68" s="403">
        <f t="shared" si="177"/>
        <v>0</v>
      </c>
      <c r="EI68" s="403">
        <f t="shared" si="177"/>
        <v>0</v>
      </c>
      <c r="EJ68" s="403">
        <f t="shared" si="177"/>
        <v>0</v>
      </c>
      <c r="EK68" s="403">
        <f t="shared" si="177"/>
        <v>0</v>
      </c>
      <c r="EL68" s="403">
        <f t="shared" si="177"/>
        <v>0</v>
      </c>
      <c r="EM68" s="403">
        <f t="shared" si="177"/>
        <v>0</v>
      </c>
      <c r="EN68" s="403">
        <f t="shared" si="177"/>
        <v>0</v>
      </c>
      <c r="EO68" s="403">
        <f t="shared" si="177"/>
        <v>0</v>
      </c>
      <c r="EP68" s="403">
        <f t="shared" si="178"/>
        <v>0</v>
      </c>
      <c r="EQ68" s="403">
        <f t="shared" si="165"/>
        <v>0</v>
      </c>
      <c r="ER68" s="403">
        <f t="shared" si="178"/>
        <v>0</v>
      </c>
      <c r="ES68" s="403">
        <f t="shared" si="178"/>
        <v>0</v>
      </c>
      <c r="ET68" s="403">
        <f t="shared" si="178"/>
        <v>0</v>
      </c>
      <c r="EU68" s="403">
        <f t="shared" si="178"/>
        <v>0</v>
      </c>
      <c r="EV68" s="403">
        <f t="shared" si="178"/>
        <v>0</v>
      </c>
      <c r="EW68" s="403">
        <f t="shared" si="178"/>
        <v>0</v>
      </c>
      <c r="EX68" s="403">
        <f t="shared" si="178"/>
        <v>0</v>
      </c>
      <c r="EY68" s="403">
        <f t="shared" si="178"/>
        <v>0</v>
      </c>
      <c r="EZ68" s="403">
        <f t="shared" si="178"/>
        <v>0</v>
      </c>
      <c r="FA68" s="403">
        <f t="shared" si="179"/>
        <v>0</v>
      </c>
      <c r="FB68" s="403">
        <f t="shared" si="179"/>
        <v>0</v>
      </c>
      <c r="FC68" s="403">
        <f t="shared" si="179"/>
        <v>0</v>
      </c>
      <c r="FD68" s="403">
        <f t="shared" si="179"/>
        <v>0</v>
      </c>
      <c r="FE68" s="403">
        <f t="shared" si="179"/>
        <v>0</v>
      </c>
      <c r="FF68" s="403">
        <f t="shared" si="179"/>
        <v>0</v>
      </c>
      <c r="FG68" s="403">
        <f t="shared" si="179"/>
        <v>0</v>
      </c>
      <c r="FH68" s="403">
        <f t="shared" si="179"/>
        <v>0</v>
      </c>
      <c r="FI68" s="403">
        <f t="shared" si="179"/>
        <v>0</v>
      </c>
      <c r="FJ68" s="403">
        <f t="shared" si="179"/>
        <v>0</v>
      </c>
      <c r="FK68" s="403">
        <f t="shared" si="180"/>
        <v>0</v>
      </c>
      <c r="FL68" s="403">
        <f t="shared" si="180"/>
        <v>0</v>
      </c>
      <c r="FM68" s="403">
        <f t="shared" si="180"/>
        <v>0</v>
      </c>
      <c r="FN68" s="403">
        <f t="shared" si="180"/>
        <v>0</v>
      </c>
      <c r="FO68" s="403">
        <f t="shared" si="180"/>
        <v>0</v>
      </c>
      <c r="FP68" s="403">
        <f t="shared" si="180"/>
        <v>0</v>
      </c>
      <c r="FQ68" s="403">
        <f t="shared" si="180"/>
        <v>0</v>
      </c>
      <c r="FR68" s="403">
        <f t="shared" si="180"/>
        <v>0</v>
      </c>
      <c r="FS68" s="403">
        <f t="shared" si="180"/>
        <v>0</v>
      </c>
      <c r="FT68" s="403">
        <f t="shared" si="180"/>
        <v>0</v>
      </c>
      <c r="FU68" s="403">
        <f t="shared" si="181"/>
        <v>0</v>
      </c>
      <c r="FV68" s="403">
        <f t="shared" si="181"/>
        <v>0</v>
      </c>
      <c r="FW68" s="403">
        <f t="shared" si="181"/>
        <v>0</v>
      </c>
      <c r="FX68" s="403">
        <f t="shared" si="181"/>
        <v>0</v>
      </c>
      <c r="FY68" s="403">
        <f t="shared" si="181"/>
        <v>0</v>
      </c>
      <c r="FZ68" s="403">
        <f t="shared" si="181"/>
        <v>0</v>
      </c>
      <c r="GA68" s="403">
        <f t="shared" si="181"/>
        <v>0</v>
      </c>
      <c r="GB68" s="403">
        <f t="shared" si="181"/>
        <v>0</v>
      </c>
      <c r="GC68" s="403">
        <f t="shared" si="181"/>
        <v>0</v>
      </c>
      <c r="GD68" s="403">
        <f t="shared" si="181"/>
        <v>0</v>
      </c>
      <c r="GE68" s="403">
        <f t="shared" si="181"/>
        <v>0</v>
      </c>
      <c r="GF68" s="403">
        <f t="shared" si="181"/>
        <v>0</v>
      </c>
      <c r="GG68" s="403">
        <f t="shared" si="181"/>
        <v>0</v>
      </c>
      <c r="GH68" s="403">
        <f t="shared" si="168"/>
        <v>0</v>
      </c>
      <c r="GI68" s="403">
        <f t="shared" si="182"/>
        <v>0</v>
      </c>
      <c r="GJ68" s="403">
        <f t="shared" si="182"/>
        <v>0</v>
      </c>
      <c r="GK68" s="403">
        <f t="shared" si="182"/>
        <v>0</v>
      </c>
      <c r="GL68" s="403">
        <f t="shared" si="182"/>
        <v>0</v>
      </c>
      <c r="GM68" s="403">
        <f t="shared" si="182"/>
        <v>0</v>
      </c>
      <c r="GN68" s="403">
        <f t="shared" si="182"/>
        <v>0</v>
      </c>
      <c r="GO68" s="403">
        <f t="shared" si="182"/>
        <v>0</v>
      </c>
      <c r="GP68" s="403">
        <f t="shared" si="182"/>
        <v>0</v>
      </c>
      <c r="GQ68" s="403">
        <f t="shared" si="182"/>
        <v>0</v>
      </c>
      <c r="GR68" s="403">
        <f t="shared" si="183"/>
        <v>0</v>
      </c>
      <c r="GS68" s="403">
        <f t="shared" si="183"/>
        <v>0</v>
      </c>
      <c r="GT68" s="403">
        <f t="shared" si="183"/>
        <v>0</v>
      </c>
      <c r="GU68" s="403">
        <f t="shared" si="183"/>
        <v>0</v>
      </c>
      <c r="GV68" s="403">
        <f t="shared" si="183"/>
        <v>0</v>
      </c>
      <c r="GW68" s="403">
        <f t="shared" si="183"/>
        <v>0</v>
      </c>
      <c r="GX68" s="403">
        <f t="shared" si="183"/>
        <v>0</v>
      </c>
      <c r="GY68" s="403">
        <f t="shared" si="183"/>
        <v>0</v>
      </c>
      <c r="GZ68" s="403">
        <f t="shared" si="183"/>
        <v>0</v>
      </c>
      <c r="HA68" s="403">
        <f t="shared" si="183"/>
        <v>0</v>
      </c>
      <c r="HB68" s="403">
        <f t="shared" si="170"/>
        <v>0</v>
      </c>
      <c r="HC68" s="311"/>
      <c r="HD68" s="311"/>
      <c r="HE68" s="311"/>
      <c r="HF68" s="311"/>
      <c r="HG68" s="221" t="str">
        <f t="shared" si="40"/>
        <v/>
      </c>
      <c r="HH68" s="221" t="str">
        <f t="shared" si="41"/>
        <v/>
      </c>
      <c r="HI68" s="311"/>
      <c r="HJ68" s="311"/>
      <c r="HK68" s="311"/>
      <c r="HL68" s="311"/>
      <c r="HM68" s="311"/>
      <c r="HN68" s="311"/>
      <c r="HO68" s="311"/>
      <c r="HP68" s="311"/>
      <c r="HQ68" s="311"/>
      <c r="HR68" s="311"/>
      <c r="HS68" s="311"/>
      <c r="HT68" s="311"/>
      <c r="HU68" s="311"/>
      <c r="HV68" s="311"/>
      <c r="HW68" s="311"/>
      <c r="HX68" s="311"/>
      <c r="HY68" s="311"/>
      <c r="HZ68" s="311"/>
      <c r="IA68" s="311"/>
      <c r="IB68" s="311"/>
      <c r="IC68" s="311"/>
      <c r="ID68" s="311"/>
      <c r="IE68" s="311"/>
      <c r="IF68" s="311"/>
      <c r="IG68" s="311"/>
      <c r="IH68" s="311"/>
      <c r="II68" s="311"/>
      <c r="IJ68" s="311"/>
    </row>
    <row r="69" spans="1:244" s="12" customFormat="1" ht="12" customHeight="1">
      <c r="A69" s="216"/>
      <c r="B69" s="217"/>
      <c r="C69" s="223"/>
      <c r="D69" s="219"/>
      <c r="E69" s="220" t="str">
        <f t="shared" si="117"/>
        <v/>
      </c>
      <c r="F69" s="221" t="str">
        <f t="shared" si="7"/>
        <v/>
      </c>
      <c r="G69" s="219"/>
      <c r="H69" s="220" t="str">
        <f t="shared" si="118"/>
        <v/>
      </c>
      <c r="I69" s="221" t="str">
        <f t="shared" si="9"/>
        <v/>
      </c>
      <c r="J69" s="222"/>
      <c r="K69" s="252">
        <f t="shared" si="119"/>
        <v>0</v>
      </c>
      <c r="L69" s="238">
        <f t="shared" si="142"/>
        <v>0</v>
      </c>
      <c r="M69" s="238">
        <f t="shared" si="134"/>
        <v>0</v>
      </c>
      <c r="N69" s="316">
        <f t="shared" si="135"/>
        <v>0</v>
      </c>
      <c r="O69" s="316">
        <f t="shared" si="136"/>
        <v>0</v>
      </c>
      <c r="P69" s="316">
        <f t="shared" si="137"/>
        <v>0</v>
      </c>
      <c r="Q69" s="316">
        <f t="shared" si="138"/>
        <v>0</v>
      </c>
      <c r="R69" s="371">
        <f t="shared" si="120"/>
        <v>0</v>
      </c>
      <c r="S69" s="316">
        <f t="shared" si="139"/>
        <v>0</v>
      </c>
      <c r="T69" s="316">
        <f t="shared" si="121"/>
        <v>0</v>
      </c>
      <c r="U69" s="316">
        <f t="shared" si="140"/>
        <v>0</v>
      </c>
      <c r="V69" s="317">
        <f t="shared" si="42"/>
        <v>0</v>
      </c>
      <c r="W69" s="318">
        <f t="shared" si="43"/>
        <v>0</v>
      </c>
      <c r="X69" s="318">
        <f t="shared" si="44"/>
        <v>0</v>
      </c>
      <c r="Y69" s="318">
        <f t="shared" si="45"/>
        <v>0</v>
      </c>
      <c r="Z69" s="318">
        <f t="shared" si="46"/>
        <v>0</v>
      </c>
      <c r="AA69" s="318">
        <f>IF(dkontonr&gt;1499,IF(dkontonr&lt;1560,$N69,0))+IF(kkontonr&gt;1499,IF(kkontonr&lt;1560,$O69,0))+IF(dkontonr&gt;(Kontoplan!AF$3-1),IF(dkontonr&lt;(Kontoplan!AF$3+1000),$N69,0))+IF(kkontonr&gt;(Kontoplan!AF$3-1),IF(kkontonr&lt;(Kontoplan!AF$3+1000),$O69,0),0)</f>
        <v>0</v>
      </c>
      <c r="AB69" s="318">
        <f t="shared" si="47"/>
        <v>0</v>
      </c>
      <c r="AC69" s="318">
        <f t="shared" si="48"/>
        <v>0</v>
      </c>
      <c r="AD69" s="318">
        <f t="shared" si="49"/>
        <v>0</v>
      </c>
      <c r="AE69" s="318">
        <f t="shared" si="50"/>
        <v>0</v>
      </c>
      <c r="AF69" s="318">
        <f t="shared" si="51"/>
        <v>0</v>
      </c>
      <c r="AG69" s="318">
        <f>IF(dkontonr&gt;2399,IF(dkontonr&lt;2500,$N69,0))+IF(kkontonr&gt;2399,IF(kkontonr&lt;2500,$O69,0))+IF(dkontonr&gt;(Kontoplan!$AF$4-1),IF(dkontonr&lt;(Kontoplan!$AF$4+1000),$N69,0))+IF(kkontonr&gt;(Kontoplan!$AF$4-1),IF(kkontonr&lt;(Kontoplan!$AF$4+1000),$O69,0))</f>
        <v>0</v>
      </c>
      <c r="AH69" s="318">
        <f t="shared" si="52"/>
        <v>0</v>
      </c>
      <c r="AI69" s="318">
        <f t="shared" si="53"/>
        <v>0</v>
      </c>
      <c r="AJ69" s="318">
        <f t="shared" si="141"/>
        <v>0</v>
      </c>
      <c r="AK69" s="318">
        <f t="shared" si="54"/>
        <v>0</v>
      </c>
      <c r="AL69" s="318">
        <f t="shared" si="55"/>
        <v>0</v>
      </c>
      <c r="AM69" s="317">
        <f t="shared" si="56"/>
        <v>0</v>
      </c>
      <c r="AN69" s="318">
        <f t="shared" si="57"/>
        <v>0</v>
      </c>
      <c r="AO69" s="319">
        <f t="shared" si="58"/>
        <v>0</v>
      </c>
      <c r="AP69" s="318">
        <f t="shared" si="59"/>
        <v>0</v>
      </c>
      <c r="AQ69" s="318">
        <f t="shared" si="60"/>
        <v>0</v>
      </c>
      <c r="AR69" s="318">
        <f t="shared" si="61"/>
        <v>0</v>
      </c>
      <c r="AS69" s="318">
        <f t="shared" si="62"/>
        <v>0</v>
      </c>
      <c r="AT69" s="318">
        <f t="shared" si="63"/>
        <v>0</v>
      </c>
      <c r="AU69" s="318">
        <f t="shared" si="64"/>
        <v>0</v>
      </c>
      <c r="AV69" s="318">
        <f t="shared" si="65"/>
        <v>0</v>
      </c>
      <c r="AW69" s="318">
        <f t="shared" si="66"/>
        <v>0</v>
      </c>
      <c r="AX69" s="318">
        <f t="shared" si="67"/>
        <v>0</v>
      </c>
      <c r="AY69" s="318">
        <f t="shared" si="68"/>
        <v>0</v>
      </c>
      <c r="AZ69" s="318">
        <f t="shared" si="69"/>
        <v>0</v>
      </c>
      <c r="BA69" s="318">
        <f t="shared" si="70"/>
        <v>0</v>
      </c>
      <c r="BB69" s="319">
        <f t="shared" si="71"/>
        <v>0</v>
      </c>
      <c r="BC69" s="319">
        <f t="shared" si="72"/>
        <v>0</v>
      </c>
      <c r="BD69" s="317">
        <f t="shared" si="73"/>
        <v>0</v>
      </c>
      <c r="BE69" s="318">
        <f t="shared" si="74"/>
        <v>0</v>
      </c>
      <c r="BF69" s="318">
        <f t="shared" si="75"/>
        <v>0</v>
      </c>
      <c r="BG69" s="318">
        <f t="shared" si="76"/>
        <v>0</v>
      </c>
      <c r="BH69" s="317">
        <f t="shared" ref="BH69:BT69" si="184">IF(dkontonr=BH$5,$N69,0)+IF(kkontonr=BH$5,$O69,0)</f>
        <v>0</v>
      </c>
      <c r="BI69" s="319">
        <f t="shared" si="184"/>
        <v>0</v>
      </c>
      <c r="BJ69" s="319">
        <f t="shared" si="184"/>
        <v>0</v>
      </c>
      <c r="BK69" s="319">
        <f t="shared" si="184"/>
        <v>0</v>
      </c>
      <c r="BL69" s="319">
        <f t="shared" si="184"/>
        <v>0</v>
      </c>
      <c r="BM69" s="319">
        <f t="shared" si="184"/>
        <v>0</v>
      </c>
      <c r="BN69" s="319">
        <f t="shared" si="184"/>
        <v>0</v>
      </c>
      <c r="BO69" s="319">
        <f t="shared" si="184"/>
        <v>0</v>
      </c>
      <c r="BP69" s="319">
        <f t="shared" si="184"/>
        <v>0</v>
      </c>
      <c r="BQ69" s="319">
        <f t="shared" si="184"/>
        <v>0</v>
      </c>
      <c r="BR69" s="319">
        <f t="shared" si="184"/>
        <v>0</v>
      </c>
      <c r="BS69" s="319">
        <f t="shared" si="184"/>
        <v>0</v>
      </c>
      <c r="BT69" s="319">
        <f t="shared" si="184"/>
        <v>0</v>
      </c>
      <c r="BU69" s="319">
        <f t="shared" si="172"/>
        <v>0</v>
      </c>
      <c r="BV69" s="319">
        <f t="shared" si="172"/>
        <v>0</v>
      </c>
      <c r="BW69" s="319">
        <f t="shared" si="155"/>
        <v>0</v>
      </c>
      <c r="BX69" s="319">
        <f t="shared" si="156"/>
        <v>0</v>
      </c>
      <c r="BY69" s="319">
        <f t="shared" si="156"/>
        <v>0</v>
      </c>
      <c r="BZ69" s="319">
        <f t="shared" si="156"/>
        <v>0</v>
      </c>
      <c r="CA69" s="319">
        <f t="shared" si="156"/>
        <v>0</v>
      </c>
      <c r="CB69" s="317">
        <f t="shared" si="79"/>
        <v>0</v>
      </c>
      <c r="CC69" s="319">
        <f>IF(tekst="åpningsbalanse",0,IF(tekst="råbalanse",0,IF(tekst="balanse",0,IF(tekst="inngående balanse",0,IF(tekst="saldobalanse",0,IF(tekst="årsoppgjør",0,CB69))))))</f>
        <v>0</v>
      </c>
      <c r="CD69" s="319">
        <f t="shared" si="81"/>
        <v>0</v>
      </c>
      <c r="CE69" s="319">
        <f t="shared" si="82"/>
        <v>0</v>
      </c>
      <c r="CF69" s="333">
        <f>IF(dmvakode=2,L69,IF(kmvakode=2,L69,0))</f>
        <v>0</v>
      </c>
      <c r="CG69" s="309">
        <f>IF(dmvakode=5,L69,IF(kmvakode=5,L69,0))</f>
        <v>0</v>
      </c>
      <c r="CH69" s="309">
        <f>IF(dmvakode=8,L69,IF(kmvakode=8,L69,0))</f>
        <v>0</v>
      </c>
      <c r="CI69" s="309">
        <f>IF(dmvakode=1,M69,IF(kmvakode=1,M69,0))</f>
        <v>0</v>
      </c>
      <c r="CJ69" s="309">
        <f>IF(dmvakode=4,M69,IF(kmvakode=4,M69,0))</f>
        <v>0</v>
      </c>
      <c r="CK69" s="379">
        <f>IF(dmvakode=7,M69,IF(kmvakode=7,M69,0))</f>
        <v>0</v>
      </c>
      <c r="CL69" s="403">
        <f t="shared" si="173"/>
        <v>0</v>
      </c>
      <c r="CM69" s="403">
        <f t="shared" si="173"/>
        <v>0</v>
      </c>
      <c r="CN69" s="403">
        <f t="shared" si="173"/>
        <v>0</v>
      </c>
      <c r="CO69" s="403">
        <f t="shared" si="173"/>
        <v>0</v>
      </c>
      <c r="CP69" s="403">
        <f t="shared" si="173"/>
        <v>0</v>
      </c>
      <c r="CQ69" s="403">
        <f t="shared" si="173"/>
        <v>0</v>
      </c>
      <c r="CR69" s="403">
        <f t="shared" si="173"/>
        <v>0</v>
      </c>
      <c r="CS69" s="403">
        <f t="shared" si="173"/>
        <v>0</v>
      </c>
      <c r="CT69" s="403">
        <f t="shared" si="173"/>
        <v>0</v>
      </c>
      <c r="CU69" s="403">
        <f t="shared" si="173"/>
        <v>0</v>
      </c>
      <c r="CV69" s="403">
        <f t="shared" si="160"/>
        <v>0</v>
      </c>
      <c r="CW69" s="403">
        <f t="shared" si="160"/>
        <v>0</v>
      </c>
      <c r="CX69" s="403">
        <f t="shared" si="174"/>
        <v>0</v>
      </c>
      <c r="CY69" s="403">
        <f t="shared" si="174"/>
        <v>0</v>
      </c>
      <c r="CZ69" s="403">
        <f t="shared" si="174"/>
        <v>0</v>
      </c>
      <c r="DA69" s="403">
        <f t="shared" si="174"/>
        <v>0</v>
      </c>
      <c r="DB69" s="403">
        <f t="shared" si="174"/>
        <v>0</v>
      </c>
      <c r="DC69" s="403">
        <f t="shared" si="174"/>
        <v>0</v>
      </c>
      <c r="DD69" s="403">
        <f t="shared" si="174"/>
        <v>0</v>
      </c>
      <c r="DE69" s="403">
        <f t="shared" si="174"/>
        <v>0</v>
      </c>
      <c r="DF69" s="403">
        <f t="shared" si="161"/>
        <v>0</v>
      </c>
      <c r="DG69" s="403">
        <f t="shared" si="161"/>
        <v>0</v>
      </c>
      <c r="DH69" s="403">
        <f t="shared" si="174"/>
        <v>0</v>
      </c>
      <c r="DI69" s="403">
        <f t="shared" si="161"/>
        <v>0</v>
      </c>
      <c r="DJ69" s="403">
        <f t="shared" si="161"/>
        <v>0</v>
      </c>
      <c r="DK69" s="403">
        <f t="shared" si="161"/>
        <v>0</v>
      </c>
      <c r="DL69" s="403">
        <f t="shared" si="174"/>
        <v>0</v>
      </c>
      <c r="DM69" s="403">
        <f t="shared" si="175"/>
        <v>0</v>
      </c>
      <c r="DN69" s="403">
        <f t="shared" si="175"/>
        <v>0</v>
      </c>
      <c r="DO69" s="403">
        <f t="shared" si="175"/>
        <v>0</v>
      </c>
      <c r="DP69" s="403">
        <f t="shared" si="175"/>
        <v>0</v>
      </c>
      <c r="DQ69" s="403">
        <f t="shared" si="175"/>
        <v>0</v>
      </c>
      <c r="DR69" s="403">
        <f t="shared" si="175"/>
        <v>0</v>
      </c>
      <c r="DS69" s="403">
        <f t="shared" si="175"/>
        <v>0</v>
      </c>
      <c r="DT69" s="403">
        <f t="shared" si="175"/>
        <v>0</v>
      </c>
      <c r="DU69" s="403">
        <f t="shared" si="175"/>
        <v>0</v>
      </c>
      <c r="DV69" s="403">
        <f t="shared" si="83"/>
        <v>0</v>
      </c>
      <c r="DW69" s="403">
        <f t="shared" si="84"/>
        <v>0</v>
      </c>
      <c r="DX69" s="403">
        <f t="shared" si="176"/>
        <v>0</v>
      </c>
      <c r="DY69" s="403">
        <f t="shared" si="176"/>
        <v>0</v>
      </c>
      <c r="DZ69" s="403">
        <f t="shared" si="176"/>
        <v>0</v>
      </c>
      <c r="EA69" s="403">
        <f t="shared" si="176"/>
        <v>0</v>
      </c>
      <c r="EB69" s="403">
        <f t="shared" si="176"/>
        <v>0</v>
      </c>
      <c r="EC69" s="403">
        <f t="shared" si="176"/>
        <v>0</v>
      </c>
      <c r="ED69" s="403">
        <f t="shared" si="176"/>
        <v>0</v>
      </c>
      <c r="EE69" s="403">
        <f t="shared" si="176"/>
        <v>0</v>
      </c>
      <c r="EF69" s="403">
        <f t="shared" si="163"/>
        <v>0</v>
      </c>
      <c r="EG69" s="403">
        <f t="shared" si="177"/>
        <v>0</v>
      </c>
      <c r="EH69" s="403">
        <f t="shared" si="177"/>
        <v>0</v>
      </c>
      <c r="EI69" s="403">
        <f t="shared" si="177"/>
        <v>0</v>
      </c>
      <c r="EJ69" s="403">
        <f t="shared" si="177"/>
        <v>0</v>
      </c>
      <c r="EK69" s="403">
        <f t="shared" si="177"/>
        <v>0</v>
      </c>
      <c r="EL69" s="403">
        <f t="shared" si="177"/>
        <v>0</v>
      </c>
      <c r="EM69" s="403">
        <f t="shared" si="177"/>
        <v>0</v>
      </c>
      <c r="EN69" s="403">
        <f t="shared" si="177"/>
        <v>0</v>
      </c>
      <c r="EO69" s="403">
        <f t="shared" si="177"/>
        <v>0</v>
      </c>
      <c r="EP69" s="403">
        <f t="shared" si="178"/>
        <v>0</v>
      </c>
      <c r="EQ69" s="403">
        <f t="shared" si="165"/>
        <v>0</v>
      </c>
      <c r="ER69" s="403">
        <f t="shared" si="178"/>
        <v>0</v>
      </c>
      <c r="ES69" s="403">
        <f t="shared" si="178"/>
        <v>0</v>
      </c>
      <c r="ET69" s="403">
        <f t="shared" si="178"/>
        <v>0</v>
      </c>
      <c r="EU69" s="403">
        <f t="shared" si="178"/>
        <v>0</v>
      </c>
      <c r="EV69" s="403">
        <f t="shared" si="178"/>
        <v>0</v>
      </c>
      <c r="EW69" s="403">
        <f t="shared" si="178"/>
        <v>0</v>
      </c>
      <c r="EX69" s="403">
        <f t="shared" si="178"/>
        <v>0</v>
      </c>
      <c r="EY69" s="403">
        <f t="shared" si="178"/>
        <v>0</v>
      </c>
      <c r="EZ69" s="403">
        <f t="shared" si="178"/>
        <v>0</v>
      </c>
      <c r="FA69" s="403">
        <f t="shared" si="179"/>
        <v>0</v>
      </c>
      <c r="FB69" s="403">
        <f t="shared" si="179"/>
        <v>0</v>
      </c>
      <c r="FC69" s="403">
        <f t="shared" si="179"/>
        <v>0</v>
      </c>
      <c r="FD69" s="403">
        <f t="shared" si="179"/>
        <v>0</v>
      </c>
      <c r="FE69" s="403">
        <f t="shared" si="179"/>
        <v>0</v>
      </c>
      <c r="FF69" s="403">
        <f t="shared" si="179"/>
        <v>0</v>
      </c>
      <c r="FG69" s="403">
        <f t="shared" si="179"/>
        <v>0</v>
      </c>
      <c r="FH69" s="403">
        <f t="shared" si="179"/>
        <v>0</v>
      </c>
      <c r="FI69" s="403">
        <f t="shared" si="179"/>
        <v>0</v>
      </c>
      <c r="FJ69" s="403">
        <f t="shared" si="179"/>
        <v>0</v>
      </c>
      <c r="FK69" s="403">
        <f t="shared" si="180"/>
        <v>0</v>
      </c>
      <c r="FL69" s="403">
        <f t="shared" si="180"/>
        <v>0</v>
      </c>
      <c r="FM69" s="403">
        <f t="shared" si="180"/>
        <v>0</v>
      </c>
      <c r="FN69" s="403">
        <f t="shared" si="180"/>
        <v>0</v>
      </c>
      <c r="FO69" s="403">
        <f t="shared" si="180"/>
        <v>0</v>
      </c>
      <c r="FP69" s="403">
        <f t="shared" si="180"/>
        <v>0</v>
      </c>
      <c r="FQ69" s="403">
        <f t="shared" si="180"/>
        <v>0</v>
      </c>
      <c r="FR69" s="403">
        <f t="shared" si="180"/>
        <v>0</v>
      </c>
      <c r="FS69" s="403">
        <f t="shared" si="180"/>
        <v>0</v>
      </c>
      <c r="FT69" s="403">
        <f t="shared" si="180"/>
        <v>0</v>
      </c>
      <c r="FU69" s="403">
        <f t="shared" si="181"/>
        <v>0</v>
      </c>
      <c r="FV69" s="403">
        <f t="shared" si="181"/>
        <v>0</v>
      </c>
      <c r="FW69" s="403">
        <f t="shared" si="181"/>
        <v>0</v>
      </c>
      <c r="FX69" s="403">
        <f t="shared" si="181"/>
        <v>0</v>
      </c>
      <c r="FY69" s="403">
        <f t="shared" si="181"/>
        <v>0</v>
      </c>
      <c r="FZ69" s="403">
        <f t="shared" si="181"/>
        <v>0</v>
      </c>
      <c r="GA69" s="403">
        <f t="shared" si="181"/>
        <v>0</v>
      </c>
      <c r="GB69" s="403">
        <f t="shared" si="181"/>
        <v>0</v>
      </c>
      <c r="GC69" s="403">
        <f t="shared" si="181"/>
        <v>0</v>
      </c>
      <c r="GD69" s="403">
        <f t="shared" si="181"/>
        <v>0</v>
      </c>
      <c r="GE69" s="403">
        <f t="shared" si="181"/>
        <v>0</v>
      </c>
      <c r="GF69" s="403">
        <f t="shared" si="181"/>
        <v>0</v>
      </c>
      <c r="GG69" s="403">
        <f t="shared" si="181"/>
        <v>0</v>
      </c>
      <c r="GH69" s="403">
        <f t="shared" si="168"/>
        <v>0</v>
      </c>
      <c r="GI69" s="403">
        <f t="shared" si="182"/>
        <v>0</v>
      </c>
      <c r="GJ69" s="403">
        <f t="shared" si="182"/>
        <v>0</v>
      </c>
      <c r="GK69" s="403">
        <f t="shared" si="182"/>
        <v>0</v>
      </c>
      <c r="GL69" s="403">
        <f t="shared" si="182"/>
        <v>0</v>
      </c>
      <c r="GM69" s="403">
        <f t="shared" si="182"/>
        <v>0</v>
      </c>
      <c r="GN69" s="403">
        <f t="shared" si="182"/>
        <v>0</v>
      </c>
      <c r="GO69" s="403">
        <f t="shared" si="182"/>
        <v>0</v>
      </c>
      <c r="GP69" s="403">
        <f t="shared" si="182"/>
        <v>0</v>
      </c>
      <c r="GQ69" s="403">
        <f t="shared" si="182"/>
        <v>0</v>
      </c>
      <c r="GR69" s="403">
        <f t="shared" si="183"/>
        <v>0</v>
      </c>
      <c r="GS69" s="403">
        <f t="shared" si="183"/>
        <v>0</v>
      </c>
      <c r="GT69" s="403">
        <f t="shared" si="183"/>
        <v>0</v>
      </c>
      <c r="GU69" s="403">
        <f t="shared" si="183"/>
        <v>0</v>
      </c>
      <c r="GV69" s="403">
        <f t="shared" si="183"/>
        <v>0</v>
      </c>
      <c r="GW69" s="403">
        <f t="shared" si="183"/>
        <v>0</v>
      </c>
      <c r="GX69" s="403">
        <f t="shared" si="183"/>
        <v>0</v>
      </c>
      <c r="GY69" s="403">
        <f t="shared" si="183"/>
        <v>0</v>
      </c>
      <c r="GZ69" s="403">
        <f t="shared" si="183"/>
        <v>0</v>
      </c>
      <c r="HA69" s="403">
        <f t="shared" si="183"/>
        <v>0</v>
      </c>
      <c r="HB69" s="403">
        <f t="shared" si="170"/>
        <v>0</v>
      </c>
      <c r="HC69" s="311"/>
      <c r="HD69" s="311"/>
      <c r="HE69" s="311"/>
      <c r="HF69" s="311"/>
      <c r="HG69" s="221" t="str">
        <f t="shared" si="40"/>
        <v/>
      </c>
      <c r="HH69" s="221" t="str">
        <f t="shared" si="41"/>
        <v/>
      </c>
      <c r="HI69" s="311"/>
      <c r="HJ69" s="311"/>
      <c r="HK69" s="311"/>
      <c r="HL69" s="311"/>
      <c r="HM69" s="311"/>
      <c r="HN69" s="311"/>
      <c r="HO69" s="311"/>
      <c r="HP69" s="311"/>
      <c r="HQ69" s="311"/>
      <c r="HR69" s="311"/>
      <c r="HS69" s="311"/>
      <c r="HT69" s="311"/>
      <c r="HU69" s="311"/>
      <c r="HV69" s="311"/>
      <c r="HW69" s="311"/>
      <c r="HX69" s="311"/>
      <c r="HY69" s="311"/>
      <c r="HZ69" s="311"/>
      <c r="IA69" s="311"/>
      <c r="IB69" s="311"/>
      <c r="IC69" s="311"/>
      <c r="ID69" s="311"/>
      <c r="IE69" s="311"/>
      <c r="IF69" s="311"/>
      <c r="IG69" s="311"/>
      <c r="IH69" s="311"/>
      <c r="II69" s="311"/>
      <c r="IJ69" s="311"/>
    </row>
    <row r="70" spans="1:244" s="12" customFormat="1" ht="12" customHeight="1">
      <c r="A70" s="216"/>
      <c r="B70" s="217"/>
      <c r="C70" s="223"/>
      <c r="D70" s="219"/>
      <c r="E70" s="220" t="str">
        <f t="shared" si="117"/>
        <v/>
      </c>
      <c r="F70" s="221" t="str">
        <f t="shared" ref="F70:F95" si="185">IF(dkontonr="","",VLOOKUP(dkontonr,kontoplan,3))</f>
        <v/>
      </c>
      <c r="G70" s="219"/>
      <c r="H70" s="220" t="str">
        <f t="shared" si="118"/>
        <v/>
      </c>
      <c r="I70" s="221" t="str">
        <f t="shared" ref="I70:I95" si="186">IF(kkontonr="","",VLOOKUP(kkontonr,kontoplan,3))</f>
        <v/>
      </c>
      <c r="J70" s="222"/>
      <c r="K70" s="252">
        <f t="shared" ref="K70:K95" si="187">IF(imva&lt;0,+beløp+imva,IF(umva&gt;0,+beløp-umva,+beløp-imva+umva))</f>
        <v>0</v>
      </c>
      <c r="L70" s="238">
        <f t="shared" si="142"/>
        <v>0</v>
      </c>
      <c r="M70" s="238">
        <f t="shared" ref="M70:M95" si="188">R70+T70+IF(dkontonr=$M$4,J70,0)-IF(kkontonr=$M$4,J70,0)</f>
        <v>0</v>
      </c>
      <c r="N70" s="316">
        <f t="shared" ref="N70:N95" si="189">IF(dkontonr=0,0,IF(dkontonr&lt;3000,beløp-R70-S70,0)+IF(dkontonr&gt;=10000,beløp,0))</f>
        <v>0</v>
      </c>
      <c r="O70" s="316">
        <f t="shared" ref="O70:O95" si="190">-IF(kkontonr=0,0,IF(kkontonr&lt;3000,beløp+T70-U70,0))-IF(kkontonr&gt;=10000,beløp,0)</f>
        <v>0</v>
      </c>
      <c r="P70" s="316">
        <f t="shared" ref="P70:P95" si="191">IF(dkontonr&gt;=3000,IF(dkontonr&lt;10000,beløp-R70-S70,0),0)</f>
        <v>0</v>
      </c>
      <c r="Q70" s="316">
        <f t="shared" ref="Q70:Q95" si="192">IF(kkontonr&gt;=3000,IF(kkontonr&lt;10000,-beløp-T70-U70,0),0)</f>
        <v>0</v>
      </c>
      <c r="R70" s="371">
        <f t="shared" ref="R70:R95" si="193">IF(dmvakode=1,(+beløp)/(1+_mva1)*_mva1,IF(dmvakode=4,(+beløp)/(1+_mva2)*_mva2,IF(dmvakode=7,(+beløp)/(1+_mva3)*_mva3,0)))</f>
        <v>0</v>
      </c>
      <c r="S70" s="316">
        <f t="shared" ref="S70:S95" si="194">IF(dmvakode=2,(beløp)/(1+_mva1)*_mva1,IF(dmvakode=5,(beløp)/(1+_mva2)*_mva2,IF(dmvakode=8,(beløp)/(1+_mva3)*_mva3,0)))</f>
        <v>0</v>
      </c>
      <c r="T70" s="316">
        <f t="shared" ref="T70:T95" si="195">-IF(kmvakode=1,(+beløp)/(1+_mva1)*_mva1,IF(kmvakode=4,(+beløp)/(1+_mva2)*_mva2,IF(kmvakode=7,(+beløp)/(1+_mva3)*_mva3,0)))</f>
        <v>0</v>
      </c>
      <c r="U70" s="316">
        <f t="shared" ref="U70:U94" si="196">-IF(kmvakode=2,(beløp)/(1+_mva1)*_mva1,IF(kmvakode=5,(beløp)/(1+_mva2)*_mva2,IF(kmvakode=8,(beløp)/(1+_mva3)*_mva3,0)))</f>
        <v>0</v>
      </c>
      <c r="V70" s="317">
        <f t="shared" ref="V70:V95" si="197">IF(dkontonr&gt;999,IF(dkontonr&lt;1200,$N70,0))+IF(kkontonr&gt;999,IF(kkontonr&lt;1200,$O70,0))</f>
        <v>0</v>
      </c>
      <c r="W70" s="318">
        <f t="shared" ref="W70:W95" si="198">IF(dkontonr&gt;1199,IF(dkontonr&lt;1230,$N70,0))+IF(kkontonr&gt;1199,IF(kkontonr&lt;1230,$O70,0))</f>
        <v>0</v>
      </c>
      <c r="X70" s="318">
        <f t="shared" ref="X70:X95" si="199">IF(dkontonr&gt;1229,IF(dkontonr&lt;1300,$N70,0))+IF(kkontonr&gt;1229,IF(kkontonr&lt;1300,$O70,0))</f>
        <v>0</v>
      </c>
      <c r="Y70" s="318">
        <f t="shared" ref="Y70:Y95" si="200">IF(dkontonr&gt;1299,IF(dkontonr&lt;1400,$N70,0))+IF(kkontonr&gt;1299,IF(kkontonr&lt;1400,$O70,0))</f>
        <v>0</v>
      </c>
      <c r="Z70" s="318">
        <f t="shared" ref="Z70:Z95" si="201">IF(dkontonr&gt;1399,IF(dkontonr&lt;1500,$N70,0))+IF(kkontonr&gt;1399,IF(kkontonr&lt;1500,$O70,0))</f>
        <v>0</v>
      </c>
      <c r="AA70" s="318">
        <f>IF(dkontonr&gt;1499,IF(dkontonr&lt;1560,$N70,0))+IF(kkontonr&gt;1499,IF(kkontonr&lt;1560,$O70,0))+IF(dkontonr&gt;(Kontoplan!AF$3-1),IF(dkontonr&lt;(Kontoplan!AF$3+1000),$N70,0))+IF(kkontonr&gt;(Kontoplan!AF$3-1),IF(kkontonr&lt;(Kontoplan!AF$3+1000),$O70,0),0)</f>
        <v>0</v>
      </c>
      <c r="AB70" s="318">
        <f t="shared" ref="AB70:AB95" si="202">IF(dkontonr&gt;1559,IF(dkontonr&lt;1900,$N70,0))+IF(kkontonr&gt;1559,IF(kkontonr&lt;1900,$O70,0))</f>
        <v>0</v>
      </c>
      <c r="AC70" s="318">
        <f t="shared" ref="AC70:AC95" si="203">IF(dkontonr&gt;1899,IF(dkontonr&lt;2000,$N70,0))+IF(kkontonr&gt;1899,IF(kkontonr&lt;2000,$O70,0))</f>
        <v>0</v>
      </c>
      <c r="AD70" s="318">
        <f t="shared" ref="AD70:AD95" si="204">IF(dkontonr&gt;1999,IF(dkontonr&lt;2100,$N70,0))+IF(kkontonr&gt;1999,IF(kkontonr&lt;2100,$O70,0))</f>
        <v>0</v>
      </c>
      <c r="AE70" s="318">
        <f t="shared" ref="AE70:AE95" si="205">IF(dkontonr&gt;2099,IF(dkontonr&lt;2300,$N70,0))+IF(kkontonr&gt;2099,IF(kkontonr&lt;2300,$O70,0))</f>
        <v>0</v>
      </c>
      <c r="AF70" s="318">
        <f t="shared" ref="AF70:AF95" si="206">IF(dkontonr&gt;2299,IF(dkontonr&lt;2400,$N70,0))+IF(kkontonr&gt;2299,IF(kkontonr&lt;2400,$O70,0))</f>
        <v>0</v>
      </c>
      <c r="AG70" s="318">
        <f>IF(dkontonr&gt;2399,IF(dkontonr&lt;2500,$N70,0))+IF(kkontonr&gt;2399,IF(kkontonr&lt;2500,$O70,0))+IF(dkontonr&gt;(Kontoplan!$AF$4-1),IF(dkontonr&lt;(Kontoplan!$AF$4+1000),$N70,0))+IF(kkontonr&gt;(Kontoplan!$AF$4-1),IF(kkontonr&lt;(Kontoplan!$AF$4+1000),$O70,0))</f>
        <v>0</v>
      </c>
      <c r="AH70" s="318">
        <f t="shared" ref="AH70:AH95" si="207">IF(dkontonr&gt;2499,IF(dkontonr&lt;2600,$N70,0))+IF(kkontonr&gt;2499,IF(kkontonr&lt;2600,$O70,0))</f>
        <v>0</v>
      </c>
      <c r="AI70" s="318">
        <f t="shared" ref="AI70:AI95" si="208">IF(dkontonr&gt;2599,IF(dkontonr&lt;2700,$N70,0))+IF(kkontonr&gt;2599,IF(kkontonr&lt;2700,$O70,0))</f>
        <v>0</v>
      </c>
      <c r="AJ70" s="318">
        <f t="shared" ref="AJ70:AJ95" si="209">IF(dkontonr&gt;2711,IF(dkontonr&lt;2800,$N70,0))+IF(kkontonr&gt;2711,IF(kkontonr&lt;2800,$O70,0))+IF(dkontonr&lt;2711,M70,IF(dkontonr&gt;2711,$M70,0))+IF(kkontonr&lt;2711,L70,IF(kkontonr&gt;2711,$L70,0))</f>
        <v>0</v>
      </c>
      <c r="AK70" s="318">
        <f t="shared" ref="AK70:AK95" si="210">IF(dkontonr&gt;2799,IF(dkontonr&lt;2900,$N70,0))+IF(kkontonr&gt;2799,IF(kkontonr&lt;2900,$O70,0))</f>
        <v>0</v>
      </c>
      <c r="AL70" s="318">
        <f t="shared" ref="AL70:AL95" si="211">IF(dkontonr&gt;2899,IF(dkontonr&lt;3000,$N70,0))+IF(kkontonr&gt;2899,IF(kkontonr&lt;3000,$O70,0))</f>
        <v>0</v>
      </c>
      <c r="AM70" s="317">
        <f t="shared" ref="AM70:AM95" si="212">IF(dkontonr&gt;2999,IF(dkontonr&lt;3500,$P70,0))+IF(kkontonr&gt;2999,IF(kkontonr&lt;3500,$Q70,0))</f>
        <v>0</v>
      </c>
      <c r="AN70" s="318">
        <f t="shared" ref="AN70:AN95" si="213">IF(dkontonr&gt;3499,IF(dkontonr&lt;4000,$P70,0))+IF(kkontonr&gt;3499,IF(kkontonr&lt;4000,$Q70,0))</f>
        <v>0</v>
      </c>
      <c r="AO70" s="319">
        <f t="shared" ref="AO70:AO95" si="214">IF(dkontonr&gt;3999,IF(dkontonr&lt;4190,$P70,0),0)+IF(dkontonr&gt;4299,IF(dkontonr&lt;5000,$P70,0),0)+IF(kkontonr&gt;3999,IF(kkontonr&lt;4190,$Q70,0),0)+IF(kkontonr&gt;4299,IF(kkontonr&lt;5000,$Q70,0),0)</f>
        <v>0</v>
      </c>
      <c r="AP70" s="318">
        <f t="shared" ref="AP70:AP95" si="215">IF(dkontonr&gt;4189,IF(dkontonr&lt;4300,$P70,0))+IF(kkontonr&gt;4189,IF(kkontonr&lt;4300,$Q70,0))</f>
        <v>0</v>
      </c>
      <c r="AQ70" s="318">
        <f t="shared" ref="AQ70:AQ95" si="216">IF(dkontonr&gt;4999,IF(dkontonr&lt;6000,$P70,0))+IF(kkontonr&gt;4999,IF(kkontonr&lt;6000,$Q70,0))</f>
        <v>0</v>
      </c>
      <c r="AR70" s="318">
        <f t="shared" ref="AR70:AR95" si="217">IF(dkontonr&gt;5999,IF(dkontonr&lt;6100,$P70,0))+IF(kkontonr&gt;5999,IF(kkontonr&lt;6100,$Q70,0))</f>
        <v>0</v>
      </c>
      <c r="AS70" s="318">
        <f t="shared" ref="AS70:AS95" si="218">IF(dkontonr&gt;6099,IF(dkontonr&lt;8000,$P70,0))+IF(kkontonr&gt;6099,IF(kkontonr&lt;8000,$Q70,0))</f>
        <v>0</v>
      </c>
      <c r="AT70" s="318">
        <f t="shared" ref="AT70:AT95" si="219">IF(dkontonr&gt;7999,IF(dkontonr&lt;8100,$P70,0))+IF(kkontonr&gt;7999,IF(kkontonr&lt;8100,$Q70,0))</f>
        <v>0</v>
      </c>
      <c r="AU70" s="318">
        <f t="shared" ref="AU70:AU95" si="220">IF(dkontonr&gt;8099,IF(dkontonr&lt;8200,$P70,0))+IF(kkontonr&gt;8099,IF(kkontonr&lt;8200,$Q70,0))</f>
        <v>0</v>
      </c>
      <c r="AV70" s="318">
        <f t="shared" ref="AV70:AV95" si="221">IF(dkontonr&gt;8299,IF(dkontonr&lt;8400,$P70,0))+IF(kkontonr&gt;8299,IF(kkontonr&lt;8400,$Q70,0))</f>
        <v>0</v>
      </c>
      <c r="AW70" s="318">
        <f t="shared" ref="AW70:AW95" si="222">IF(dkontonr&gt;8399,IF(dkontonr&lt;8500,$P70,0))+IF(kkontonr&gt;8399,IF(kkontonr&lt;8500,$Q70,0))</f>
        <v>0</v>
      </c>
      <c r="AX70" s="318">
        <f t="shared" ref="AX70:AX95" si="223">IF(dkontonr&gt;8499,IF(dkontonr&lt;8600,$P70,0))+IF(kkontonr&gt;8499,IF(kkontonr&lt;8600,$Q70,0))</f>
        <v>0</v>
      </c>
      <c r="AY70" s="318">
        <f t="shared" ref="AY70:AY95" si="224">IF(dkontonr&gt;8599,IF(dkontonr&lt;8700,$P70,0))+IF(kkontonr&gt;8599,IF(kkontonr&lt;8700,$Q70,0))</f>
        <v>0</v>
      </c>
      <c r="AZ70" s="318">
        <f t="shared" ref="AZ70:AZ95" si="225">IF(dkontonr&gt;8899,IF(dkontonr&lt;8909,$P70,0))+IF(kkontonr&gt;8899,IF(kkontonr&lt;8909,$Q70,0))</f>
        <v>0</v>
      </c>
      <c r="BA70" s="318">
        <f t="shared" ref="BA70:BA95" si="226">IF(dkontonr&gt;8919,IF(dkontonr&lt;8930,$P70,0))+IF(kkontonr&gt;8919,IF(kkontonr&lt;8930,$Q70,0))</f>
        <v>0</v>
      </c>
      <c r="BB70" s="319">
        <f t="shared" ref="BB70:BB95" si="227">IF(dkontonr&gt;8959,IF(dkontonr&lt;8990,$P70,0))+IF(kkontonr&gt;8959,IF(kkontonr&lt;8990,$Q70,0))</f>
        <v>0</v>
      </c>
      <c r="BC70" s="319">
        <f t="shared" ref="BC70:BC95" si="228">IF(dkontonr&gt;8989,IF(dkontonr&lt;9000,$P70,0))+IF(kkontonr&gt;8989,IF(kkontonr&lt;9000,$Q70,0))</f>
        <v>0</v>
      </c>
      <c r="BD70" s="317">
        <f t="shared" ref="BD70:BD95" si="229">IF(dkontonr&gt;1899,IF(dkontonr&lt;1909,$N70,0))+IF(kkontonr&gt;1899,IF(kkontonr&lt;1909,$O70,0))</f>
        <v>0</v>
      </c>
      <c r="BE70" s="318">
        <f t="shared" ref="BE70:BE95" si="230">IF(dkontonr&gt;1939,IF(dkontonr&lt;1950,$N70,0))+IF(kkontonr&gt;1939,IF(kkontonr&lt;1950,$O70,0))</f>
        <v>0</v>
      </c>
      <c r="BF70" s="318">
        <f t="shared" ref="BF70:BF95" si="231">IF(dkontonr&gt;1919,IF(dkontonr&lt;1940,$N70,0))+IF(kkontonr&gt;1919,IF(kkontonr&lt;1940,$O70,0))</f>
        <v>0</v>
      </c>
      <c r="BG70" s="318">
        <f t="shared" ref="BG70:BG95" si="232">IF(dkontonr&gt;2379,IF(dkontonr&lt;2389,$N70,0))+IF(kkontonr&gt;2379,IF(kkontonr&lt;2389,$O70,0))</f>
        <v>0</v>
      </c>
      <c r="BH70" s="317">
        <f t="shared" si="159"/>
        <v>0</v>
      </c>
      <c r="BI70" s="319">
        <f t="shared" si="159"/>
        <v>0</v>
      </c>
      <c r="BJ70" s="319">
        <f t="shared" si="159"/>
        <v>0</v>
      </c>
      <c r="BK70" s="319">
        <f t="shared" si="159"/>
        <v>0</v>
      </c>
      <c r="BL70" s="319">
        <f t="shared" si="159"/>
        <v>0</v>
      </c>
      <c r="BM70" s="319">
        <f t="shared" si="159"/>
        <v>0</v>
      </c>
      <c r="BN70" s="319">
        <f t="shared" si="159"/>
        <v>0</v>
      </c>
      <c r="BO70" s="319">
        <f t="shared" si="159"/>
        <v>0</v>
      </c>
      <c r="BP70" s="319">
        <f t="shared" si="159"/>
        <v>0</v>
      </c>
      <c r="BQ70" s="319">
        <f t="shared" si="159"/>
        <v>0</v>
      </c>
      <c r="BR70" s="319">
        <f t="shared" si="159"/>
        <v>0</v>
      </c>
      <c r="BS70" s="319">
        <f t="shared" si="159"/>
        <v>0</v>
      </c>
      <c r="BT70" s="319">
        <f t="shared" si="159"/>
        <v>0</v>
      </c>
      <c r="BU70" s="319">
        <f t="shared" si="172"/>
        <v>0</v>
      </c>
      <c r="BV70" s="319">
        <f t="shared" si="172"/>
        <v>0</v>
      </c>
      <c r="BW70" s="319">
        <f t="shared" si="155"/>
        <v>0</v>
      </c>
      <c r="BX70" s="319">
        <f t="shared" si="156"/>
        <v>0</v>
      </c>
      <c r="BY70" s="319">
        <f t="shared" si="156"/>
        <v>0</v>
      </c>
      <c r="BZ70" s="319">
        <f t="shared" si="156"/>
        <v>0</v>
      </c>
      <c r="CA70" s="319">
        <f t="shared" si="156"/>
        <v>0</v>
      </c>
      <c r="CB70" s="317">
        <f t="shared" ref="CB70:CB95" si="233">IF(dkontonr&gt;3099,IF(dkontonr&lt;3200,$P70,0))+IF(kkontonr&gt;3099,IF(kkontonr&lt;3200,$Q70,0),0)</f>
        <v>0</v>
      </c>
      <c r="CC70" s="319">
        <f t="shared" ref="CC70:CC95" si="234">IF(tekst="åpningsbalanse",0,IF(tekst="råbalanse",0,IF(tekst="balanse",0,IF(tekst="inngående balanse",0,IF(tekst="saldobalanse",0,IF(tekst="årsoppgjør",0,CB70))))))</f>
        <v>0</v>
      </c>
      <c r="CD70" s="319">
        <f t="shared" ref="CD70:CD95" si="235">IF(dkontonr=0,0,beløp)</f>
        <v>0</v>
      </c>
      <c r="CE70" s="319">
        <f t="shared" ref="CE70:CE95" si="236">IF(kkontonr=0,0,beløp)</f>
        <v>0</v>
      </c>
      <c r="CF70" s="333">
        <f t="shared" si="85"/>
        <v>0</v>
      </c>
      <c r="CG70" s="309">
        <f t="shared" si="86"/>
        <v>0</v>
      </c>
      <c r="CH70" s="309">
        <f t="shared" si="87"/>
        <v>0</v>
      </c>
      <c r="CI70" s="309">
        <f t="shared" si="88"/>
        <v>0</v>
      </c>
      <c r="CJ70" s="309">
        <f t="shared" si="89"/>
        <v>0</v>
      </c>
      <c r="CK70" s="379">
        <f t="shared" si="90"/>
        <v>0</v>
      </c>
      <c r="CL70" s="403">
        <f t="shared" si="173"/>
        <v>0</v>
      </c>
      <c r="CM70" s="403">
        <f t="shared" si="173"/>
        <v>0</v>
      </c>
      <c r="CN70" s="403">
        <f t="shared" si="173"/>
        <v>0</v>
      </c>
      <c r="CO70" s="403">
        <f t="shared" si="173"/>
        <v>0</v>
      </c>
      <c r="CP70" s="403">
        <f t="shared" si="173"/>
        <v>0</v>
      </c>
      <c r="CQ70" s="403">
        <f t="shared" si="173"/>
        <v>0</v>
      </c>
      <c r="CR70" s="403">
        <f t="shared" si="173"/>
        <v>0</v>
      </c>
      <c r="CS70" s="403">
        <f t="shared" si="173"/>
        <v>0</v>
      </c>
      <c r="CT70" s="403">
        <f t="shared" si="173"/>
        <v>0</v>
      </c>
      <c r="CU70" s="403">
        <f t="shared" si="173"/>
        <v>0</v>
      </c>
      <c r="CV70" s="403">
        <f t="shared" si="160"/>
        <v>0</v>
      </c>
      <c r="CW70" s="403">
        <f t="shared" si="160"/>
        <v>0</v>
      </c>
      <c r="CX70" s="403">
        <f t="shared" si="174"/>
        <v>0</v>
      </c>
      <c r="CY70" s="403">
        <f t="shared" si="174"/>
        <v>0</v>
      </c>
      <c r="CZ70" s="403">
        <f t="shared" si="174"/>
        <v>0</v>
      </c>
      <c r="DA70" s="403">
        <f t="shared" si="174"/>
        <v>0</v>
      </c>
      <c r="DB70" s="403">
        <f t="shared" si="174"/>
        <v>0</v>
      </c>
      <c r="DC70" s="403">
        <f t="shared" si="174"/>
        <v>0</v>
      </c>
      <c r="DD70" s="403">
        <f t="shared" si="174"/>
        <v>0</v>
      </c>
      <c r="DE70" s="403">
        <f t="shared" si="174"/>
        <v>0</v>
      </c>
      <c r="DF70" s="403">
        <f t="shared" si="161"/>
        <v>0</v>
      </c>
      <c r="DG70" s="403">
        <f t="shared" si="161"/>
        <v>0</v>
      </c>
      <c r="DH70" s="403">
        <f t="shared" si="174"/>
        <v>0</v>
      </c>
      <c r="DI70" s="403">
        <f t="shared" si="161"/>
        <v>0</v>
      </c>
      <c r="DJ70" s="403">
        <f t="shared" si="161"/>
        <v>0</v>
      </c>
      <c r="DK70" s="403">
        <f t="shared" si="161"/>
        <v>0</v>
      </c>
      <c r="DL70" s="403">
        <f t="shared" si="174"/>
        <v>0</v>
      </c>
      <c r="DM70" s="403">
        <f t="shared" si="175"/>
        <v>0</v>
      </c>
      <c r="DN70" s="403">
        <f t="shared" si="175"/>
        <v>0</v>
      </c>
      <c r="DO70" s="403">
        <f t="shared" si="175"/>
        <v>0</v>
      </c>
      <c r="DP70" s="403">
        <f t="shared" si="175"/>
        <v>0</v>
      </c>
      <c r="DQ70" s="403">
        <f t="shared" si="175"/>
        <v>0</v>
      </c>
      <c r="DR70" s="403">
        <f t="shared" si="175"/>
        <v>0</v>
      </c>
      <c r="DS70" s="403">
        <f t="shared" si="175"/>
        <v>0</v>
      </c>
      <c r="DT70" s="403">
        <f t="shared" si="175"/>
        <v>0</v>
      </c>
      <c r="DU70" s="403">
        <f t="shared" si="175"/>
        <v>0</v>
      </c>
      <c r="DV70" s="403">
        <f t="shared" si="83"/>
        <v>0</v>
      </c>
      <c r="DW70" s="403">
        <f t="shared" si="84"/>
        <v>0</v>
      </c>
      <c r="DX70" s="403">
        <f t="shared" si="176"/>
        <v>0</v>
      </c>
      <c r="DY70" s="403">
        <f t="shared" si="176"/>
        <v>0</v>
      </c>
      <c r="DZ70" s="403">
        <f t="shared" si="176"/>
        <v>0</v>
      </c>
      <c r="EA70" s="403">
        <f t="shared" si="176"/>
        <v>0</v>
      </c>
      <c r="EB70" s="403">
        <f t="shared" si="176"/>
        <v>0</v>
      </c>
      <c r="EC70" s="403">
        <f t="shared" si="176"/>
        <v>0</v>
      </c>
      <c r="ED70" s="403">
        <f t="shared" si="176"/>
        <v>0</v>
      </c>
      <c r="EE70" s="403">
        <f t="shared" si="176"/>
        <v>0</v>
      </c>
      <c r="EF70" s="403">
        <f t="shared" si="163"/>
        <v>0</v>
      </c>
      <c r="EG70" s="403">
        <f t="shared" si="177"/>
        <v>0</v>
      </c>
      <c r="EH70" s="403">
        <f t="shared" si="177"/>
        <v>0</v>
      </c>
      <c r="EI70" s="403">
        <f t="shared" si="177"/>
        <v>0</v>
      </c>
      <c r="EJ70" s="403">
        <f t="shared" si="177"/>
        <v>0</v>
      </c>
      <c r="EK70" s="403">
        <f t="shared" si="177"/>
        <v>0</v>
      </c>
      <c r="EL70" s="403">
        <f t="shared" si="177"/>
        <v>0</v>
      </c>
      <c r="EM70" s="403">
        <f t="shared" si="177"/>
        <v>0</v>
      </c>
      <c r="EN70" s="403">
        <f t="shared" si="177"/>
        <v>0</v>
      </c>
      <c r="EO70" s="403">
        <f t="shared" si="177"/>
        <v>0</v>
      </c>
      <c r="EP70" s="403">
        <f t="shared" si="178"/>
        <v>0</v>
      </c>
      <c r="EQ70" s="403">
        <f t="shared" si="165"/>
        <v>0</v>
      </c>
      <c r="ER70" s="403">
        <f t="shared" si="178"/>
        <v>0</v>
      </c>
      <c r="ES70" s="403">
        <f t="shared" si="178"/>
        <v>0</v>
      </c>
      <c r="ET70" s="403">
        <f t="shared" si="178"/>
        <v>0</v>
      </c>
      <c r="EU70" s="403">
        <f t="shared" si="178"/>
        <v>0</v>
      </c>
      <c r="EV70" s="403">
        <f t="shared" si="178"/>
        <v>0</v>
      </c>
      <c r="EW70" s="403">
        <f t="shared" si="178"/>
        <v>0</v>
      </c>
      <c r="EX70" s="403">
        <f t="shared" si="178"/>
        <v>0</v>
      </c>
      <c r="EY70" s="403">
        <f t="shared" si="178"/>
        <v>0</v>
      </c>
      <c r="EZ70" s="403">
        <f t="shared" si="178"/>
        <v>0</v>
      </c>
      <c r="FA70" s="403">
        <f t="shared" si="179"/>
        <v>0</v>
      </c>
      <c r="FB70" s="403">
        <f t="shared" si="179"/>
        <v>0</v>
      </c>
      <c r="FC70" s="403">
        <f t="shared" si="179"/>
        <v>0</v>
      </c>
      <c r="FD70" s="403">
        <f t="shared" si="179"/>
        <v>0</v>
      </c>
      <c r="FE70" s="403">
        <f t="shared" si="179"/>
        <v>0</v>
      </c>
      <c r="FF70" s="403">
        <f t="shared" si="179"/>
        <v>0</v>
      </c>
      <c r="FG70" s="403">
        <f t="shared" si="179"/>
        <v>0</v>
      </c>
      <c r="FH70" s="403">
        <f t="shared" si="179"/>
        <v>0</v>
      </c>
      <c r="FI70" s="403">
        <f t="shared" si="179"/>
        <v>0</v>
      </c>
      <c r="FJ70" s="403">
        <f t="shared" si="179"/>
        <v>0</v>
      </c>
      <c r="FK70" s="403">
        <f t="shared" si="180"/>
        <v>0</v>
      </c>
      <c r="FL70" s="403">
        <f t="shared" si="180"/>
        <v>0</v>
      </c>
      <c r="FM70" s="403">
        <f t="shared" si="180"/>
        <v>0</v>
      </c>
      <c r="FN70" s="403">
        <f t="shared" si="180"/>
        <v>0</v>
      </c>
      <c r="FO70" s="403">
        <f t="shared" si="180"/>
        <v>0</v>
      </c>
      <c r="FP70" s="403">
        <f t="shared" si="180"/>
        <v>0</v>
      </c>
      <c r="FQ70" s="403">
        <f t="shared" si="180"/>
        <v>0</v>
      </c>
      <c r="FR70" s="403">
        <f t="shared" si="180"/>
        <v>0</v>
      </c>
      <c r="FS70" s="403">
        <f t="shared" si="180"/>
        <v>0</v>
      </c>
      <c r="FT70" s="403">
        <f t="shared" si="180"/>
        <v>0</v>
      </c>
      <c r="FU70" s="403">
        <f t="shared" si="181"/>
        <v>0</v>
      </c>
      <c r="FV70" s="403">
        <f t="shared" si="181"/>
        <v>0</v>
      </c>
      <c r="FW70" s="403">
        <f t="shared" si="181"/>
        <v>0</v>
      </c>
      <c r="FX70" s="403">
        <f t="shared" si="181"/>
        <v>0</v>
      </c>
      <c r="FY70" s="403">
        <f t="shared" si="181"/>
        <v>0</v>
      </c>
      <c r="FZ70" s="403">
        <f t="shared" si="181"/>
        <v>0</v>
      </c>
      <c r="GA70" s="403">
        <f t="shared" si="181"/>
        <v>0</v>
      </c>
      <c r="GB70" s="403">
        <f t="shared" si="181"/>
        <v>0</v>
      </c>
      <c r="GC70" s="403">
        <f t="shared" si="181"/>
        <v>0</v>
      </c>
      <c r="GD70" s="403">
        <f t="shared" si="181"/>
        <v>0</v>
      </c>
      <c r="GE70" s="403">
        <f t="shared" si="181"/>
        <v>0</v>
      </c>
      <c r="GF70" s="403">
        <f t="shared" si="181"/>
        <v>0</v>
      </c>
      <c r="GG70" s="403">
        <f t="shared" si="181"/>
        <v>0</v>
      </c>
      <c r="GH70" s="403">
        <f t="shared" si="168"/>
        <v>0</v>
      </c>
      <c r="GI70" s="403">
        <f t="shared" si="182"/>
        <v>0</v>
      </c>
      <c r="GJ70" s="403">
        <f t="shared" si="182"/>
        <v>0</v>
      </c>
      <c r="GK70" s="403">
        <f t="shared" si="182"/>
        <v>0</v>
      </c>
      <c r="GL70" s="403">
        <f t="shared" si="182"/>
        <v>0</v>
      </c>
      <c r="GM70" s="403">
        <f t="shared" si="182"/>
        <v>0</v>
      </c>
      <c r="GN70" s="403">
        <f t="shared" si="182"/>
        <v>0</v>
      </c>
      <c r="GO70" s="403">
        <f t="shared" si="182"/>
        <v>0</v>
      </c>
      <c r="GP70" s="403">
        <f t="shared" si="182"/>
        <v>0</v>
      </c>
      <c r="GQ70" s="403">
        <f t="shared" si="182"/>
        <v>0</v>
      </c>
      <c r="GR70" s="403">
        <f t="shared" si="183"/>
        <v>0</v>
      </c>
      <c r="GS70" s="403">
        <f t="shared" si="183"/>
        <v>0</v>
      </c>
      <c r="GT70" s="403">
        <f t="shared" si="183"/>
        <v>0</v>
      </c>
      <c r="GU70" s="403">
        <f t="shared" si="183"/>
        <v>0</v>
      </c>
      <c r="GV70" s="403">
        <f t="shared" si="183"/>
        <v>0</v>
      </c>
      <c r="GW70" s="403">
        <f t="shared" si="183"/>
        <v>0</v>
      </c>
      <c r="GX70" s="403">
        <f t="shared" si="183"/>
        <v>0</v>
      </c>
      <c r="GY70" s="403">
        <f t="shared" si="183"/>
        <v>0</v>
      </c>
      <c r="GZ70" s="403">
        <f t="shared" si="183"/>
        <v>0</v>
      </c>
      <c r="HA70" s="403">
        <f t="shared" si="183"/>
        <v>0</v>
      </c>
      <c r="HB70" s="403">
        <f t="shared" si="170"/>
        <v>0</v>
      </c>
      <c r="HC70" s="311"/>
      <c r="HD70" s="311"/>
      <c r="HE70" s="311"/>
      <c r="HF70" s="311"/>
      <c r="HG70" s="221" t="str">
        <f t="shared" ref="HG70:HG95" si="237">IF(dkontonr="","",VLOOKUP(dkontonr,kontoplan,3))</f>
        <v/>
      </c>
      <c r="HH70" s="221" t="str">
        <f t="shared" ref="HH70:HH95" si="238">IF(kkontonr="","",VLOOKUP(kkontonr,kontoplan,3))</f>
        <v/>
      </c>
      <c r="HI70" s="311"/>
      <c r="HJ70" s="311"/>
      <c r="HK70" s="311"/>
      <c r="HL70" s="311"/>
      <c r="HM70" s="311"/>
      <c r="HN70" s="311"/>
      <c r="HO70" s="311"/>
      <c r="HP70" s="311"/>
      <c r="HQ70" s="311"/>
      <c r="HR70" s="311"/>
      <c r="HS70" s="311"/>
      <c r="HT70" s="311"/>
      <c r="HU70" s="311"/>
      <c r="HV70" s="311"/>
      <c r="HW70" s="311"/>
      <c r="HX70" s="311"/>
      <c r="HY70" s="311"/>
      <c r="HZ70" s="311"/>
      <c r="IA70" s="311"/>
      <c r="IB70" s="311"/>
      <c r="IC70" s="311"/>
      <c r="ID70" s="311"/>
      <c r="IE70" s="311"/>
      <c r="IF70" s="311"/>
      <c r="IG70" s="311"/>
      <c r="IH70" s="311"/>
      <c r="II70" s="311"/>
      <c r="IJ70" s="311"/>
    </row>
    <row r="71" spans="1:244" s="12" customFormat="1" ht="12" customHeight="1">
      <c r="A71" s="216"/>
      <c r="B71" s="217"/>
      <c r="C71" s="223"/>
      <c r="D71" s="219"/>
      <c r="E71" s="220" t="str">
        <f t="shared" si="117"/>
        <v/>
      </c>
      <c r="F71" s="221" t="str">
        <f t="shared" si="185"/>
        <v/>
      </c>
      <c r="G71" s="219"/>
      <c r="H71" s="220" t="str">
        <f t="shared" si="118"/>
        <v/>
      </c>
      <c r="I71" s="221" t="str">
        <f t="shared" si="186"/>
        <v/>
      </c>
      <c r="J71" s="222"/>
      <c r="K71" s="252">
        <f t="shared" si="187"/>
        <v>0</v>
      </c>
      <c r="L71" s="238">
        <f t="shared" ref="L71:L95" si="239">S71+U71+IF(dkontonr=$L$4,J71,0)-IF(kkontonr=$L$4,J71,0)</f>
        <v>0</v>
      </c>
      <c r="M71" s="238">
        <f t="shared" si="188"/>
        <v>0</v>
      </c>
      <c r="N71" s="316">
        <f t="shared" si="189"/>
        <v>0</v>
      </c>
      <c r="O71" s="316">
        <f t="shared" si="190"/>
        <v>0</v>
      </c>
      <c r="P71" s="316">
        <f t="shared" si="191"/>
        <v>0</v>
      </c>
      <c r="Q71" s="316">
        <f t="shared" si="192"/>
        <v>0</v>
      </c>
      <c r="R71" s="371">
        <f t="shared" si="193"/>
        <v>0</v>
      </c>
      <c r="S71" s="316">
        <f t="shared" si="194"/>
        <v>0</v>
      </c>
      <c r="T71" s="316">
        <f t="shared" si="195"/>
        <v>0</v>
      </c>
      <c r="U71" s="316">
        <f t="shared" si="196"/>
        <v>0</v>
      </c>
      <c r="V71" s="317">
        <f t="shared" si="197"/>
        <v>0</v>
      </c>
      <c r="W71" s="318">
        <f t="shared" si="198"/>
        <v>0</v>
      </c>
      <c r="X71" s="318">
        <f t="shared" si="199"/>
        <v>0</v>
      </c>
      <c r="Y71" s="318">
        <f t="shared" si="200"/>
        <v>0</v>
      </c>
      <c r="Z71" s="318">
        <f t="shared" si="201"/>
        <v>0</v>
      </c>
      <c r="AA71" s="318">
        <f>IF(dkontonr&gt;1499,IF(dkontonr&lt;1560,$N71,0))+IF(kkontonr&gt;1499,IF(kkontonr&lt;1560,$O71,0))+IF(dkontonr&gt;(Kontoplan!AF$3-1),IF(dkontonr&lt;(Kontoplan!AF$3+1000),$N71,0))+IF(kkontonr&gt;(Kontoplan!AF$3-1),IF(kkontonr&lt;(Kontoplan!AF$3+1000),$O71,0),0)</f>
        <v>0</v>
      </c>
      <c r="AB71" s="318">
        <f t="shared" si="202"/>
        <v>0</v>
      </c>
      <c r="AC71" s="318">
        <f t="shared" si="203"/>
        <v>0</v>
      </c>
      <c r="AD71" s="318">
        <f t="shared" si="204"/>
        <v>0</v>
      </c>
      <c r="AE71" s="318">
        <f t="shared" si="205"/>
        <v>0</v>
      </c>
      <c r="AF71" s="318">
        <f t="shared" si="206"/>
        <v>0</v>
      </c>
      <c r="AG71" s="318">
        <f>IF(dkontonr&gt;2399,IF(dkontonr&lt;2500,$N71,0))+IF(kkontonr&gt;2399,IF(kkontonr&lt;2500,$O71,0))+IF(dkontonr&gt;(Kontoplan!$AF$4-1),IF(dkontonr&lt;(Kontoplan!$AF$4+1000),$N71,0))+IF(kkontonr&gt;(Kontoplan!$AF$4-1),IF(kkontonr&lt;(Kontoplan!$AF$4+1000),$O71,0))</f>
        <v>0</v>
      </c>
      <c r="AH71" s="318">
        <f t="shared" si="207"/>
        <v>0</v>
      </c>
      <c r="AI71" s="318">
        <f t="shared" si="208"/>
        <v>0</v>
      </c>
      <c r="AJ71" s="318">
        <f t="shared" si="209"/>
        <v>0</v>
      </c>
      <c r="AK71" s="318">
        <f t="shared" si="210"/>
        <v>0</v>
      </c>
      <c r="AL71" s="318">
        <f t="shared" si="211"/>
        <v>0</v>
      </c>
      <c r="AM71" s="317">
        <f t="shared" si="212"/>
        <v>0</v>
      </c>
      <c r="AN71" s="318">
        <f t="shared" si="213"/>
        <v>0</v>
      </c>
      <c r="AO71" s="319">
        <f t="shared" si="214"/>
        <v>0</v>
      </c>
      <c r="AP71" s="318">
        <f t="shared" si="215"/>
        <v>0</v>
      </c>
      <c r="AQ71" s="318">
        <f t="shared" si="216"/>
        <v>0</v>
      </c>
      <c r="AR71" s="318">
        <f t="shared" si="217"/>
        <v>0</v>
      </c>
      <c r="AS71" s="318">
        <f t="shared" si="218"/>
        <v>0</v>
      </c>
      <c r="AT71" s="318">
        <f t="shared" si="219"/>
        <v>0</v>
      </c>
      <c r="AU71" s="318">
        <f t="shared" si="220"/>
        <v>0</v>
      </c>
      <c r="AV71" s="318">
        <f t="shared" si="221"/>
        <v>0</v>
      </c>
      <c r="AW71" s="318">
        <f t="shared" si="222"/>
        <v>0</v>
      </c>
      <c r="AX71" s="318">
        <f t="shared" si="223"/>
        <v>0</v>
      </c>
      <c r="AY71" s="318">
        <f t="shared" si="224"/>
        <v>0</v>
      </c>
      <c r="AZ71" s="318">
        <f t="shared" si="225"/>
        <v>0</v>
      </c>
      <c r="BA71" s="318">
        <f t="shared" si="226"/>
        <v>0</v>
      </c>
      <c r="BB71" s="319">
        <f t="shared" si="227"/>
        <v>0</v>
      </c>
      <c r="BC71" s="319">
        <f t="shared" si="228"/>
        <v>0</v>
      </c>
      <c r="BD71" s="317">
        <f t="shared" si="229"/>
        <v>0</v>
      </c>
      <c r="BE71" s="318">
        <f t="shared" si="230"/>
        <v>0</v>
      </c>
      <c r="BF71" s="318">
        <f t="shared" si="231"/>
        <v>0</v>
      </c>
      <c r="BG71" s="318">
        <f t="shared" si="232"/>
        <v>0</v>
      </c>
      <c r="BH71" s="317">
        <f t="shared" si="159"/>
        <v>0</v>
      </c>
      <c r="BI71" s="319">
        <f t="shared" si="159"/>
        <v>0</v>
      </c>
      <c r="BJ71" s="319">
        <f t="shared" si="159"/>
        <v>0</v>
      </c>
      <c r="BK71" s="319">
        <f t="shared" si="159"/>
        <v>0</v>
      </c>
      <c r="BL71" s="319">
        <f t="shared" si="159"/>
        <v>0</v>
      </c>
      <c r="BM71" s="319">
        <f t="shared" si="159"/>
        <v>0</v>
      </c>
      <c r="BN71" s="319">
        <f t="shared" si="159"/>
        <v>0</v>
      </c>
      <c r="BO71" s="319">
        <f t="shared" si="159"/>
        <v>0</v>
      </c>
      <c r="BP71" s="319">
        <f t="shared" si="159"/>
        <v>0</v>
      </c>
      <c r="BQ71" s="319">
        <f t="shared" si="159"/>
        <v>0</v>
      </c>
      <c r="BR71" s="319">
        <f t="shared" si="159"/>
        <v>0</v>
      </c>
      <c r="BS71" s="319">
        <f t="shared" si="159"/>
        <v>0</v>
      </c>
      <c r="BT71" s="319">
        <f t="shared" si="159"/>
        <v>0</v>
      </c>
      <c r="BU71" s="319">
        <f t="shared" si="172"/>
        <v>0</v>
      </c>
      <c r="BV71" s="319">
        <f t="shared" si="172"/>
        <v>0</v>
      </c>
      <c r="BW71" s="319">
        <f t="shared" si="155"/>
        <v>0</v>
      </c>
      <c r="BX71" s="319">
        <f t="shared" si="156"/>
        <v>0</v>
      </c>
      <c r="BY71" s="319">
        <f t="shared" si="156"/>
        <v>0</v>
      </c>
      <c r="BZ71" s="319">
        <f t="shared" si="156"/>
        <v>0</v>
      </c>
      <c r="CA71" s="319">
        <f t="shared" si="156"/>
        <v>0</v>
      </c>
      <c r="CB71" s="317">
        <f t="shared" si="233"/>
        <v>0</v>
      </c>
      <c r="CC71" s="319">
        <f t="shared" si="234"/>
        <v>0</v>
      </c>
      <c r="CD71" s="319">
        <f t="shared" si="235"/>
        <v>0</v>
      </c>
      <c r="CE71" s="319">
        <f t="shared" si="236"/>
        <v>0</v>
      </c>
      <c r="CF71" s="333">
        <f t="shared" si="85"/>
        <v>0</v>
      </c>
      <c r="CG71" s="309">
        <f t="shared" si="86"/>
        <v>0</v>
      </c>
      <c r="CH71" s="309">
        <f t="shared" si="87"/>
        <v>0</v>
      </c>
      <c r="CI71" s="309">
        <f t="shared" si="88"/>
        <v>0</v>
      </c>
      <c r="CJ71" s="309">
        <f t="shared" si="89"/>
        <v>0</v>
      </c>
      <c r="CK71" s="379">
        <f t="shared" si="90"/>
        <v>0</v>
      </c>
      <c r="CL71" s="403">
        <f t="shared" si="173"/>
        <v>0</v>
      </c>
      <c r="CM71" s="403">
        <f t="shared" si="173"/>
        <v>0</v>
      </c>
      <c r="CN71" s="403">
        <f t="shared" si="173"/>
        <v>0</v>
      </c>
      <c r="CO71" s="403">
        <f t="shared" si="173"/>
        <v>0</v>
      </c>
      <c r="CP71" s="403">
        <f t="shared" si="173"/>
        <v>0</v>
      </c>
      <c r="CQ71" s="403">
        <f t="shared" si="173"/>
        <v>0</v>
      </c>
      <c r="CR71" s="403">
        <f t="shared" si="173"/>
        <v>0</v>
      </c>
      <c r="CS71" s="403">
        <f t="shared" si="173"/>
        <v>0</v>
      </c>
      <c r="CT71" s="403">
        <f t="shared" si="173"/>
        <v>0</v>
      </c>
      <c r="CU71" s="403">
        <f t="shared" si="173"/>
        <v>0</v>
      </c>
      <c r="CV71" s="403">
        <f t="shared" si="160"/>
        <v>0</v>
      </c>
      <c r="CW71" s="403">
        <f t="shared" si="160"/>
        <v>0</v>
      </c>
      <c r="CX71" s="403">
        <f t="shared" si="174"/>
        <v>0</v>
      </c>
      <c r="CY71" s="403">
        <f t="shared" si="174"/>
        <v>0</v>
      </c>
      <c r="CZ71" s="403">
        <f t="shared" si="174"/>
        <v>0</v>
      </c>
      <c r="DA71" s="403">
        <f t="shared" si="174"/>
        <v>0</v>
      </c>
      <c r="DB71" s="403">
        <f t="shared" si="174"/>
        <v>0</v>
      </c>
      <c r="DC71" s="403">
        <f t="shared" si="174"/>
        <v>0</v>
      </c>
      <c r="DD71" s="403">
        <f t="shared" si="174"/>
        <v>0</v>
      </c>
      <c r="DE71" s="403">
        <f t="shared" si="174"/>
        <v>0</v>
      </c>
      <c r="DF71" s="403">
        <f t="shared" si="161"/>
        <v>0</v>
      </c>
      <c r="DG71" s="403">
        <f t="shared" si="161"/>
        <v>0</v>
      </c>
      <c r="DH71" s="403">
        <f t="shared" si="174"/>
        <v>0</v>
      </c>
      <c r="DI71" s="403">
        <f t="shared" si="161"/>
        <v>0</v>
      </c>
      <c r="DJ71" s="403">
        <f t="shared" si="161"/>
        <v>0</v>
      </c>
      <c r="DK71" s="403">
        <f t="shared" si="161"/>
        <v>0</v>
      </c>
      <c r="DL71" s="403">
        <f t="shared" si="174"/>
        <v>0</v>
      </c>
      <c r="DM71" s="403">
        <f t="shared" si="175"/>
        <v>0</v>
      </c>
      <c r="DN71" s="403">
        <f t="shared" si="175"/>
        <v>0</v>
      </c>
      <c r="DO71" s="403">
        <f t="shared" si="175"/>
        <v>0</v>
      </c>
      <c r="DP71" s="403">
        <f t="shared" si="175"/>
        <v>0</v>
      </c>
      <c r="DQ71" s="403">
        <f t="shared" si="175"/>
        <v>0</v>
      </c>
      <c r="DR71" s="403">
        <f t="shared" si="175"/>
        <v>0</v>
      </c>
      <c r="DS71" s="403">
        <f t="shared" si="175"/>
        <v>0</v>
      </c>
      <c r="DT71" s="403">
        <f t="shared" si="175"/>
        <v>0</v>
      </c>
      <c r="DU71" s="403">
        <f t="shared" si="175"/>
        <v>0</v>
      </c>
      <c r="DV71" s="403">
        <f t="shared" ref="DV71:DV95" si="240">L71</f>
        <v>0</v>
      </c>
      <c r="DW71" s="403">
        <f t="shared" ref="DW71:DW95" si="241">M71</f>
        <v>0</v>
      </c>
      <c r="DX71" s="403">
        <f t="shared" si="176"/>
        <v>0</v>
      </c>
      <c r="DY71" s="403">
        <f t="shared" si="176"/>
        <v>0</v>
      </c>
      <c r="DZ71" s="403">
        <f t="shared" si="176"/>
        <v>0</v>
      </c>
      <c r="EA71" s="403">
        <f t="shared" si="176"/>
        <v>0</v>
      </c>
      <c r="EB71" s="403">
        <f t="shared" si="176"/>
        <v>0</v>
      </c>
      <c r="EC71" s="403">
        <f t="shared" si="176"/>
        <v>0</v>
      </c>
      <c r="ED71" s="403">
        <f t="shared" si="176"/>
        <v>0</v>
      </c>
      <c r="EE71" s="403">
        <f t="shared" si="176"/>
        <v>0</v>
      </c>
      <c r="EF71" s="403">
        <f t="shared" si="163"/>
        <v>0</v>
      </c>
      <c r="EG71" s="403">
        <f t="shared" si="177"/>
        <v>0</v>
      </c>
      <c r="EH71" s="403">
        <f t="shared" si="177"/>
        <v>0</v>
      </c>
      <c r="EI71" s="403">
        <f t="shared" si="177"/>
        <v>0</v>
      </c>
      <c r="EJ71" s="403">
        <f t="shared" si="177"/>
        <v>0</v>
      </c>
      <c r="EK71" s="403">
        <f t="shared" si="177"/>
        <v>0</v>
      </c>
      <c r="EL71" s="403">
        <f t="shared" si="177"/>
        <v>0</v>
      </c>
      <c r="EM71" s="403">
        <f t="shared" si="177"/>
        <v>0</v>
      </c>
      <c r="EN71" s="403">
        <f t="shared" si="177"/>
        <v>0</v>
      </c>
      <c r="EO71" s="403">
        <f t="shared" si="177"/>
        <v>0</v>
      </c>
      <c r="EP71" s="403">
        <f t="shared" si="178"/>
        <v>0</v>
      </c>
      <c r="EQ71" s="403">
        <f t="shared" si="165"/>
        <v>0</v>
      </c>
      <c r="ER71" s="403">
        <f t="shared" si="178"/>
        <v>0</v>
      </c>
      <c r="ES71" s="403">
        <f t="shared" si="178"/>
        <v>0</v>
      </c>
      <c r="ET71" s="403">
        <f t="shared" si="178"/>
        <v>0</v>
      </c>
      <c r="EU71" s="403">
        <f t="shared" si="178"/>
        <v>0</v>
      </c>
      <c r="EV71" s="403">
        <f t="shared" si="178"/>
        <v>0</v>
      </c>
      <c r="EW71" s="403">
        <f t="shared" si="178"/>
        <v>0</v>
      </c>
      <c r="EX71" s="403">
        <f t="shared" si="178"/>
        <v>0</v>
      </c>
      <c r="EY71" s="403">
        <f t="shared" si="178"/>
        <v>0</v>
      </c>
      <c r="EZ71" s="403">
        <f t="shared" si="178"/>
        <v>0</v>
      </c>
      <c r="FA71" s="403">
        <f t="shared" si="179"/>
        <v>0</v>
      </c>
      <c r="FB71" s="403">
        <f t="shared" si="179"/>
        <v>0</v>
      </c>
      <c r="FC71" s="403">
        <f t="shared" si="179"/>
        <v>0</v>
      </c>
      <c r="FD71" s="403">
        <f t="shared" si="179"/>
        <v>0</v>
      </c>
      <c r="FE71" s="403">
        <f t="shared" si="179"/>
        <v>0</v>
      </c>
      <c r="FF71" s="403">
        <f t="shared" si="179"/>
        <v>0</v>
      </c>
      <c r="FG71" s="403">
        <f t="shared" si="179"/>
        <v>0</v>
      </c>
      <c r="FH71" s="403">
        <f t="shared" si="179"/>
        <v>0</v>
      </c>
      <c r="FI71" s="403">
        <f t="shared" si="179"/>
        <v>0</v>
      </c>
      <c r="FJ71" s="403">
        <f t="shared" si="179"/>
        <v>0</v>
      </c>
      <c r="FK71" s="403">
        <f t="shared" si="180"/>
        <v>0</v>
      </c>
      <c r="FL71" s="403">
        <f t="shared" si="180"/>
        <v>0</v>
      </c>
      <c r="FM71" s="403">
        <f t="shared" si="180"/>
        <v>0</v>
      </c>
      <c r="FN71" s="403">
        <f t="shared" si="180"/>
        <v>0</v>
      </c>
      <c r="FO71" s="403">
        <f t="shared" si="180"/>
        <v>0</v>
      </c>
      <c r="FP71" s="403">
        <f t="shared" si="180"/>
        <v>0</v>
      </c>
      <c r="FQ71" s="403">
        <f t="shared" si="180"/>
        <v>0</v>
      </c>
      <c r="FR71" s="403">
        <f t="shared" si="180"/>
        <v>0</v>
      </c>
      <c r="FS71" s="403">
        <f t="shared" si="180"/>
        <v>0</v>
      </c>
      <c r="FT71" s="403">
        <f t="shared" si="180"/>
        <v>0</v>
      </c>
      <c r="FU71" s="403">
        <f t="shared" si="181"/>
        <v>0</v>
      </c>
      <c r="FV71" s="403">
        <f t="shared" si="181"/>
        <v>0</v>
      </c>
      <c r="FW71" s="403">
        <f t="shared" si="181"/>
        <v>0</v>
      </c>
      <c r="FX71" s="403">
        <f t="shared" si="181"/>
        <v>0</v>
      </c>
      <c r="FY71" s="403">
        <f t="shared" si="181"/>
        <v>0</v>
      </c>
      <c r="FZ71" s="403">
        <f t="shared" si="181"/>
        <v>0</v>
      </c>
      <c r="GA71" s="403">
        <f t="shared" si="181"/>
        <v>0</v>
      </c>
      <c r="GB71" s="403">
        <f t="shared" si="181"/>
        <v>0</v>
      </c>
      <c r="GC71" s="403">
        <f t="shared" si="181"/>
        <v>0</v>
      </c>
      <c r="GD71" s="403">
        <f t="shared" si="181"/>
        <v>0</v>
      </c>
      <c r="GE71" s="403">
        <f t="shared" si="181"/>
        <v>0</v>
      </c>
      <c r="GF71" s="403">
        <f t="shared" si="181"/>
        <v>0</v>
      </c>
      <c r="GG71" s="403">
        <f t="shared" si="181"/>
        <v>0</v>
      </c>
      <c r="GH71" s="403">
        <f t="shared" si="168"/>
        <v>0</v>
      </c>
      <c r="GI71" s="403">
        <f t="shared" si="182"/>
        <v>0</v>
      </c>
      <c r="GJ71" s="403">
        <f t="shared" si="182"/>
        <v>0</v>
      </c>
      <c r="GK71" s="403">
        <f t="shared" si="182"/>
        <v>0</v>
      </c>
      <c r="GL71" s="403">
        <f t="shared" si="182"/>
        <v>0</v>
      </c>
      <c r="GM71" s="403">
        <f t="shared" si="182"/>
        <v>0</v>
      </c>
      <c r="GN71" s="403">
        <f t="shared" si="182"/>
        <v>0</v>
      </c>
      <c r="GO71" s="403">
        <f t="shared" si="182"/>
        <v>0</v>
      </c>
      <c r="GP71" s="403">
        <f t="shared" si="182"/>
        <v>0</v>
      </c>
      <c r="GQ71" s="403">
        <f t="shared" si="182"/>
        <v>0</v>
      </c>
      <c r="GR71" s="403">
        <f t="shared" si="183"/>
        <v>0</v>
      </c>
      <c r="GS71" s="403">
        <f t="shared" si="183"/>
        <v>0</v>
      </c>
      <c r="GT71" s="403">
        <f t="shared" si="183"/>
        <v>0</v>
      </c>
      <c r="GU71" s="403">
        <f t="shared" si="183"/>
        <v>0</v>
      </c>
      <c r="GV71" s="403">
        <f t="shared" si="183"/>
        <v>0</v>
      </c>
      <c r="GW71" s="403">
        <f t="shared" si="183"/>
        <v>0</v>
      </c>
      <c r="GX71" s="403">
        <f t="shared" si="183"/>
        <v>0</v>
      </c>
      <c r="GY71" s="403">
        <f t="shared" si="183"/>
        <v>0</v>
      </c>
      <c r="GZ71" s="403">
        <f t="shared" si="183"/>
        <v>0</v>
      </c>
      <c r="HA71" s="403">
        <f t="shared" si="183"/>
        <v>0</v>
      </c>
      <c r="HB71" s="403">
        <f t="shared" si="170"/>
        <v>0</v>
      </c>
      <c r="HC71" s="311"/>
      <c r="HD71" s="311"/>
      <c r="HE71" s="311"/>
      <c r="HF71" s="311"/>
      <c r="HG71" s="221" t="str">
        <f t="shared" si="237"/>
        <v/>
      </c>
      <c r="HH71" s="221" t="str">
        <f t="shared" si="238"/>
        <v/>
      </c>
      <c r="HI71" s="311"/>
      <c r="HJ71" s="311"/>
      <c r="HK71" s="311"/>
      <c r="HL71" s="311"/>
      <c r="HM71" s="311"/>
      <c r="HN71" s="311"/>
      <c r="HO71" s="311"/>
      <c r="HP71" s="311"/>
      <c r="HQ71" s="311"/>
      <c r="HR71" s="311"/>
      <c r="HS71" s="311"/>
      <c r="HT71" s="311"/>
      <c r="HU71" s="311"/>
      <c r="HV71" s="311"/>
      <c r="HW71" s="311"/>
      <c r="HX71" s="311"/>
      <c r="HY71" s="311"/>
      <c r="HZ71" s="311"/>
      <c r="IA71" s="311"/>
      <c r="IB71" s="311"/>
      <c r="IC71" s="311"/>
      <c r="ID71" s="311"/>
      <c r="IE71" s="311"/>
      <c r="IF71" s="311"/>
      <c r="IG71" s="311"/>
      <c r="IH71" s="311"/>
      <c r="II71" s="311"/>
      <c r="IJ71" s="311"/>
    </row>
    <row r="72" spans="1:244" s="12" customFormat="1" ht="12" customHeight="1">
      <c r="A72" s="216"/>
      <c r="B72" s="217"/>
      <c r="C72" s="223"/>
      <c r="D72" s="219"/>
      <c r="E72" s="220" t="str">
        <f t="shared" si="117"/>
        <v/>
      </c>
      <c r="F72" s="221" t="str">
        <f t="shared" si="185"/>
        <v/>
      </c>
      <c r="G72" s="219"/>
      <c r="H72" s="220" t="str">
        <f t="shared" si="118"/>
        <v/>
      </c>
      <c r="I72" s="221" t="str">
        <f t="shared" si="186"/>
        <v/>
      </c>
      <c r="J72" s="222"/>
      <c r="K72" s="252">
        <f t="shared" si="187"/>
        <v>0</v>
      </c>
      <c r="L72" s="238">
        <f t="shared" si="239"/>
        <v>0</v>
      </c>
      <c r="M72" s="238">
        <f t="shared" si="188"/>
        <v>0</v>
      </c>
      <c r="N72" s="316">
        <f t="shared" si="189"/>
        <v>0</v>
      </c>
      <c r="O72" s="316">
        <f t="shared" si="190"/>
        <v>0</v>
      </c>
      <c r="P72" s="316">
        <f t="shared" si="191"/>
        <v>0</v>
      </c>
      <c r="Q72" s="316">
        <f t="shared" si="192"/>
        <v>0</v>
      </c>
      <c r="R72" s="371">
        <f t="shared" si="193"/>
        <v>0</v>
      </c>
      <c r="S72" s="316">
        <f t="shared" si="194"/>
        <v>0</v>
      </c>
      <c r="T72" s="316">
        <f t="shared" si="195"/>
        <v>0</v>
      </c>
      <c r="U72" s="316">
        <f t="shared" si="196"/>
        <v>0</v>
      </c>
      <c r="V72" s="317">
        <f t="shared" si="197"/>
        <v>0</v>
      </c>
      <c r="W72" s="318">
        <f t="shared" si="198"/>
        <v>0</v>
      </c>
      <c r="X72" s="318">
        <f t="shared" si="199"/>
        <v>0</v>
      </c>
      <c r="Y72" s="318">
        <f t="shared" si="200"/>
        <v>0</v>
      </c>
      <c r="Z72" s="318">
        <f t="shared" si="201"/>
        <v>0</v>
      </c>
      <c r="AA72" s="318">
        <f>IF(dkontonr&gt;1499,IF(dkontonr&lt;1560,$N72,0))+IF(kkontonr&gt;1499,IF(kkontonr&lt;1560,$O72,0))+IF(dkontonr&gt;(Kontoplan!AF$3-1),IF(dkontonr&lt;(Kontoplan!AF$3+1000),$N72,0))+IF(kkontonr&gt;(Kontoplan!AF$3-1),IF(kkontonr&lt;(Kontoplan!AF$3+1000),$O72,0),0)</f>
        <v>0</v>
      </c>
      <c r="AB72" s="318">
        <f t="shared" si="202"/>
        <v>0</v>
      </c>
      <c r="AC72" s="318">
        <f t="shared" si="203"/>
        <v>0</v>
      </c>
      <c r="AD72" s="318">
        <f t="shared" si="204"/>
        <v>0</v>
      </c>
      <c r="AE72" s="318">
        <f t="shared" si="205"/>
        <v>0</v>
      </c>
      <c r="AF72" s="318">
        <f t="shared" si="206"/>
        <v>0</v>
      </c>
      <c r="AG72" s="318">
        <f>IF(dkontonr&gt;2399,IF(dkontonr&lt;2500,$N72,0))+IF(kkontonr&gt;2399,IF(kkontonr&lt;2500,$O72,0))+IF(dkontonr&gt;(Kontoplan!$AF$4-1),IF(dkontonr&lt;(Kontoplan!$AF$4+1000),$N72,0))+IF(kkontonr&gt;(Kontoplan!$AF$4-1),IF(kkontonr&lt;(Kontoplan!$AF$4+1000),$O72,0))</f>
        <v>0</v>
      </c>
      <c r="AH72" s="318">
        <f t="shared" si="207"/>
        <v>0</v>
      </c>
      <c r="AI72" s="318">
        <f t="shared" si="208"/>
        <v>0</v>
      </c>
      <c r="AJ72" s="318">
        <f t="shared" si="209"/>
        <v>0</v>
      </c>
      <c r="AK72" s="318">
        <f t="shared" si="210"/>
        <v>0</v>
      </c>
      <c r="AL72" s="318">
        <f t="shared" si="211"/>
        <v>0</v>
      </c>
      <c r="AM72" s="317">
        <f t="shared" si="212"/>
        <v>0</v>
      </c>
      <c r="AN72" s="318">
        <f t="shared" si="213"/>
        <v>0</v>
      </c>
      <c r="AO72" s="319">
        <f t="shared" si="214"/>
        <v>0</v>
      </c>
      <c r="AP72" s="318">
        <f t="shared" si="215"/>
        <v>0</v>
      </c>
      <c r="AQ72" s="318">
        <f t="shared" si="216"/>
        <v>0</v>
      </c>
      <c r="AR72" s="318">
        <f t="shared" si="217"/>
        <v>0</v>
      </c>
      <c r="AS72" s="318">
        <f t="shared" si="218"/>
        <v>0</v>
      </c>
      <c r="AT72" s="318">
        <f t="shared" si="219"/>
        <v>0</v>
      </c>
      <c r="AU72" s="318">
        <f t="shared" si="220"/>
        <v>0</v>
      </c>
      <c r="AV72" s="318">
        <f t="shared" si="221"/>
        <v>0</v>
      </c>
      <c r="AW72" s="318">
        <f t="shared" si="222"/>
        <v>0</v>
      </c>
      <c r="AX72" s="318">
        <f t="shared" si="223"/>
        <v>0</v>
      </c>
      <c r="AY72" s="318">
        <f t="shared" si="224"/>
        <v>0</v>
      </c>
      <c r="AZ72" s="318">
        <f t="shared" si="225"/>
        <v>0</v>
      </c>
      <c r="BA72" s="318">
        <f t="shared" si="226"/>
        <v>0</v>
      </c>
      <c r="BB72" s="319">
        <f t="shared" si="227"/>
        <v>0</v>
      </c>
      <c r="BC72" s="319">
        <f t="shared" si="228"/>
        <v>0</v>
      </c>
      <c r="BD72" s="317">
        <f t="shared" si="229"/>
        <v>0</v>
      </c>
      <c r="BE72" s="318">
        <f t="shared" si="230"/>
        <v>0</v>
      </c>
      <c r="BF72" s="318">
        <f t="shared" si="231"/>
        <v>0</v>
      </c>
      <c r="BG72" s="318">
        <f t="shared" si="232"/>
        <v>0</v>
      </c>
      <c r="BH72" s="317">
        <f t="shared" si="159"/>
        <v>0</v>
      </c>
      <c r="BI72" s="319">
        <f t="shared" si="159"/>
        <v>0</v>
      </c>
      <c r="BJ72" s="319">
        <f t="shared" si="159"/>
        <v>0</v>
      </c>
      <c r="BK72" s="319">
        <f t="shared" si="159"/>
        <v>0</v>
      </c>
      <c r="BL72" s="319">
        <f t="shared" si="159"/>
        <v>0</v>
      </c>
      <c r="BM72" s="319">
        <f t="shared" si="159"/>
        <v>0</v>
      </c>
      <c r="BN72" s="319">
        <f t="shared" si="159"/>
        <v>0</v>
      </c>
      <c r="BO72" s="319">
        <f t="shared" si="159"/>
        <v>0</v>
      </c>
      <c r="BP72" s="319">
        <f t="shared" si="159"/>
        <v>0</v>
      </c>
      <c r="BQ72" s="319">
        <f t="shared" si="159"/>
        <v>0</v>
      </c>
      <c r="BR72" s="319">
        <f t="shared" si="159"/>
        <v>0</v>
      </c>
      <c r="BS72" s="319">
        <f t="shared" si="159"/>
        <v>0</v>
      </c>
      <c r="BT72" s="319">
        <f t="shared" si="159"/>
        <v>0</v>
      </c>
      <c r="BU72" s="319">
        <f t="shared" si="172"/>
        <v>0</v>
      </c>
      <c r="BV72" s="319">
        <f t="shared" si="172"/>
        <v>0</v>
      </c>
      <c r="BW72" s="319">
        <f t="shared" si="155"/>
        <v>0</v>
      </c>
      <c r="BX72" s="319">
        <f t="shared" si="156"/>
        <v>0</v>
      </c>
      <c r="BY72" s="319">
        <f t="shared" si="156"/>
        <v>0</v>
      </c>
      <c r="BZ72" s="319">
        <f t="shared" si="156"/>
        <v>0</v>
      </c>
      <c r="CA72" s="319">
        <f t="shared" si="156"/>
        <v>0</v>
      </c>
      <c r="CB72" s="317">
        <f t="shared" si="233"/>
        <v>0</v>
      </c>
      <c r="CC72" s="319">
        <f t="shared" si="234"/>
        <v>0</v>
      </c>
      <c r="CD72" s="319">
        <f t="shared" si="235"/>
        <v>0</v>
      </c>
      <c r="CE72" s="319">
        <f t="shared" si="236"/>
        <v>0</v>
      </c>
      <c r="CF72" s="333">
        <f t="shared" si="85"/>
        <v>0</v>
      </c>
      <c r="CG72" s="309">
        <f t="shared" si="86"/>
        <v>0</v>
      </c>
      <c r="CH72" s="309">
        <f t="shared" si="87"/>
        <v>0</v>
      </c>
      <c r="CI72" s="309">
        <f t="shared" si="88"/>
        <v>0</v>
      </c>
      <c r="CJ72" s="309">
        <f t="shared" si="89"/>
        <v>0</v>
      </c>
      <c r="CK72" s="379">
        <f t="shared" si="90"/>
        <v>0</v>
      </c>
      <c r="CL72" s="403">
        <f t="shared" si="173"/>
        <v>0</v>
      </c>
      <c r="CM72" s="403">
        <f t="shared" si="173"/>
        <v>0</v>
      </c>
      <c r="CN72" s="403">
        <f t="shared" si="173"/>
        <v>0</v>
      </c>
      <c r="CO72" s="403">
        <f t="shared" si="173"/>
        <v>0</v>
      </c>
      <c r="CP72" s="403">
        <f t="shared" si="173"/>
        <v>0</v>
      </c>
      <c r="CQ72" s="403">
        <f t="shared" si="173"/>
        <v>0</v>
      </c>
      <c r="CR72" s="403">
        <f t="shared" si="173"/>
        <v>0</v>
      </c>
      <c r="CS72" s="403">
        <f t="shared" si="173"/>
        <v>0</v>
      </c>
      <c r="CT72" s="403">
        <f t="shared" si="173"/>
        <v>0</v>
      </c>
      <c r="CU72" s="403">
        <f t="shared" si="173"/>
        <v>0</v>
      </c>
      <c r="CV72" s="403">
        <f t="shared" si="173"/>
        <v>0</v>
      </c>
      <c r="CW72" s="403">
        <f t="shared" si="173"/>
        <v>0</v>
      </c>
      <c r="CX72" s="403">
        <f t="shared" si="174"/>
        <v>0</v>
      </c>
      <c r="CY72" s="403">
        <f t="shared" si="174"/>
        <v>0</v>
      </c>
      <c r="CZ72" s="403">
        <f t="shared" si="174"/>
        <v>0</v>
      </c>
      <c r="DA72" s="403">
        <f t="shared" si="174"/>
        <v>0</v>
      </c>
      <c r="DB72" s="403">
        <f t="shared" si="174"/>
        <v>0</v>
      </c>
      <c r="DC72" s="403">
        <f t="shared" si="174"/>
        <v>0</v>
      </c>
      <c r="DD72" s="403">
        <f t="shared" si="174"/>
        <v>0</v>
      </c>
      <c r="DE72" s="403">
        <f t="shared" si="174"/>
        <v>0</v>
      </c>
      <c r="DF72" s="403">
        <f t="shared" si="174"/>
        <v>0</v>
      </c>
      <c r="DG72" s="403">
        <f t="shared" si="174"/>
        <v>0</v>
      </c>
      <c r="DH72" s="403">
        <f t="shared" si="174"/>
        <v>0</v>
      </c>
      <c r="DI72" s="403">
        <f t="shared" si="174"/>
        <v>0</v>
      </c>
      <c r="DJ72" s="403">
        <f t="shared" si="174"/>
        <v>0</v>
      </c>
      <c r="DK72" s="403">
        <f t="shared" si="174"/>
        <v>0</v>
      </c>
      <c r="DL72" s="403">
        <f t="shared" si="174"/>
        <v>0</v>
      </c>
      <c r="DM72" s="403">
        <f t="shared" si="175"/>
        <v>0</v>
      </c>
      <c r="DN72" s="403">
        <f t="shared" si="175"/>
        <v>0</v>
      </c>
      <c r="DO72" s="403">
        <f t="shared" si="175"/>
        <v>0</v>
      </c>
      <c r="DP72" s="403">
        <f t="shared" si="175"/>
        <v>0</v>
      </c>
      <c r="DQ72" s="403">
        <f t="shared" si="175"/>
        <v>0</v>
      </c>
      <c r="DR72" s="403">
        <f t="shared" si="175"/>
        <v>0</v>
      </c>
      <c r="DS72" s="403">
        <f t="shared" si="175"/>
        <v>0</v>
      </c>
      <c r="DT72" s="403">
        <f t="shared" si="175"/>
        <v>0</v>
      </c>
      <c r="DU72" s="403">
        <f t="shared" si="175"/>
        <v>0</v>
      </c>
      <c r="DV72" s="403">
        <f t="shared" si="240"/>
        <v>0</v>
      </c>
      <c r="DW72" s="403">
        <f t="shared" si="241"/>
        <v>0</v>
      </c>
      <c r="DX72" s="403">
        <f t="shared" si="176"/>
        <v>0</v>
      </c>
      <c r="DY72" s="403">
        <f t="shared" si="176"/>
        <v>0</v>
      </c>
      <c r="DZ72" s="403">
        <f t="shared" si="176"/>
        <v>0</v>
      </c>
      <c r="EA72" s="403">
        <f t="shared" si="176"/>
        <v>0</v>
      </c>
      <c r="EB72" s="403">
        <f t="shared" si="176"/>
        <v>0</v>
      </c>
      <c r="EC72" s="403">
        <f t="shared" si="176"/>
        <v>0</v>
      </c>
      <c r="ED72" s="403">
        <f t="shared" si="176"/>
        <v>0</v>
      </c>
      <c r="EE72" s="403">
        <f t="shared" si="176"/>
        <v>0</v>
      </c>
      <c r="EF72" s="403">
        <f t="shared" si="176"/>
        <v>0</v>
      </c>
      <c r="EG72" s="403">
        <f t="shared" si="177"/>
        <v>0</v>
      </c>
      <c r="EH72" s="403">
        <f t="shared" si="177"/>
        <v>0</v>
      </c>
      <c r="EI72" s="403">
        <f t="shared" si="177"/>
        <v>0</v>
      </c>
      <c r="EJ72" s="403">
        <f t="shared" si="177"/>
        <v>0</v>
      </c>
      <c r="EK72" s="403">
        <f t="shared" si="177"/>
        <v>0</v>
      </c>
      <c r="EL72" s="403">
        <f t="shared" si="177"/>
        <v>0</v>
      </c>
      <c r="EM72" s="403">
        <f t="shared" si="177"/>
        <v>0</v>
      </c>
      <c r="EN72" s="403">
        <f t="shared" si="177"/>
        <v>0</v>
      </c>
      <c r="EO72" s="403">
        <f t="shared" si="177"/>
        <v>0</v>
      </c>
      <c r="EP72" s="403">
        <f t="shared" si="178"/>
        <v>0</v>
      </c>
      <c r="EQ72" s="403">
        <f t="shared" si="178"/>
        <v>0</v>
      </c>
      <c r="ER72" s="403">
        <f t="shared" si="178"/>
        <v>0</v>
      </c>
      <c r="ES72" s="403">
        <f t="shared" si="178"/>
        <v>0</v>
      </c>
      <c r="ET72" s="403">
        <f t="shared" si="178"/>
        <v>0</v>
      </c>
      <c r="EU72" s="403">
        <f t="shared" si="178"/>
        <v>0</v>
      </c>
      <c r="EV72" s="403">
        <f t="shared" si="178"/>
        <v>0</v>
      </c>
      <c r="EW72" s="403">
        <f t="shared" si="178"/>
        <v>0</v>
      </c>
      <c r="EX72" s="403">
        <f t="shared" si="178"/>
        <v>0</v>
      </c>
      <c r="EY72" s="403">
        <f t="shared" si="178"/>
        <v>0</v>
      </c>
      <c r="EZ72" s="403">
        <f t="shared" si="178"/>
        <v>0</v>
      </c>
      <c r="FA72" s="403">
        <f t="shared" si="179"/>
        <v>0</v>
      </c>
      <c r="FB72" s="403">
        <f t="shared" si="179"/>
        <v>0</v>
      </c>
      <c r="FC72" s="403">
        <f t="shared" si="179"/>
        <v>0</v>
      </c>
      <c r="FD72" s="403">
        <f t="shared" si="179"/>
        <v>0</v>
      </c>
      <c r="FE72" s="403">
        <f t="shared" si="179"/>
        <v>0</v>
      </c>
      <c r="FF72" s="403">
        <f t="shared" si="179"/>
        <v>0</v>
      </c>
      <c r="FG72" s="403">
        <f t="shared" si="179"/>
        <v>0</v>
      </c>
      <c r="FH72" s="403">
        <f t="shared" si="179"/>
        <v>0</v>
      </c>
      <c r="FI72" s="403">
        <f t="shared" si="179"/>
        <v>0</v>
      </c>
      <c r="FJ72" s="403">
        <f t="shared" si="179"/>
        <v>0</v>
      </c>
      <c r="FK72" s="403">
        <f t="shared" si="180"/>
        <v>0</v>
      </c>
      <c r="FL72" s="403">
        <f t="shared" si="180"/>
        <v>0</v>
      </c>
      <c r="FM72" s="403">
        <f t="shared" si="180"/>
        <v>0</v>
      </c>
      <c r="FN72" s="403">
        <f t="shared" si="180"/>
        <v>0</v>
      </c>
      <c r="FO72" s="403">
        <f t="shared" si="180"/>
        <v>0</v>
      </c>
      <c r="FP72" s="403">
        <f t="shared" si="180"/>
        <v>0</v>
      </c>
      <c r="FQ72" s="403">
        <f t="shared" si="180"/>
        <v>0</v>
      </c>
      <c r="FR72" s="403">
        <f t="shared" si="180"/>
        <v>0</v>
      </c>
      <c r="FS72" s="403">
        <f t="shared" si="180"/>
        <v>0</v>
      </c>
      <c r="FT72" s="403">
        <f t="shared" si="180"/>
        <v>0</v>
      </c>
      <c r="FU72" s="403">
        <f t="shared" si="181"/>
        <v>0</v>
      </c>
      <c r="FV72" s="403">
        <f t="shared" si="181"/>
        <v>0</v>
      </c>
      <c r="FW72" s="403">
        <f t="shared" si="181"/>
        <v>0</v>
      </c>
      <c r="FX72" s="403">
        <f t="shared" si="181"/>
        <v>0</v>
      </c>
      <c r="FY72" s="403">
        <f t="shared" si="181"/>
        <v>0</v>
      </c>
      <c r="FZ72" s="403">
        <f t="shared" si="181"/>
        <v>0</v>
      </c>
      <c r="GA72" s="403">
        <f t="shared" si="181"/>
        <v>0</v>
      </c>
      <c r="GB72" s="403">
        <f t="shared" si="181"/>
        <v>0</v>
      </c>
      <c r="GC72" s="403">
        <f t="shared" si="181"/>
        <v>0</v>
      </c>
      <c r="GD72" s="403">
        <f t="shared" si="181"/>
        <v>0</v>
      </c>
      <c r="GE72" s="403">
        <f t="shared" si="181"/>
        <v>0</v>
      </c>
      <c r="GF72" s="403">
        <f t="shared" si="181"/>
        <v>0</v>
      </c>
      <c r="GG72" s="403">
        <f t="shared" si="181"/>
        <v>0</v>
      </c>
      <c r="GH72" s="403">
        <f t="shared" si="181"/>
        <v>0</v>
      </c>
      <c r="GI72" s="403">
        <f t="shared" si="182"/>
        <v>0</v>
      </c>
      <c r="GJ72" s="403">
        <f t="shared" si="182"/>
        <v>0</v>
      </c>
      <c r="GK72" s="403">
        <f t="shared" si="182"/>
        <v>0</v>
      </c>
      <c r="GL72" s="403">
        <f t="shared" si="182"/>
        <v>0</v>
      </c>
      <c r="GM72" s="403">
        <f t="shared" si="182"/>
        <v>0</v>
      </c>
      <c r="GN72" s="403">
        <f t="shared" si="182"/>
        <v>0</v>
      </c>
      <c r="GO72" s="403">
        <f t="shared" si="182"/>
        <v>0</v>
      </c>
      <c r="GP72" s="403">
        <f t="shared" si="182"/>
        <v>0</v>
      </c>
      <c r="GQ72" s="403">
        <f t="shared" si="182"/>
        <v>0</v>
      </c>
      <c r="GR72" s="403">
        <f t="shared" si="183"/>
        <v>0</v>
      </c>
      <c r="GS72" s="403">
        <f t="shared" si="183"/>
        <v>0</v>
      </c>
      <c r="GT72" s="403">
        <f t="shared" si="183"/>
        <v>0</v>
      </c>
      <c r="GU72" s="403">
        <f t="shared" si="183"/>
        <v>0</v>
      </c>
      <c r="GV72" s="403">
        <f t="shared" si="183"/>
        <v>0</v>
      </c>
      <c r="GW72" s="403">
        <f t="shared" si="183"/>
        <v>0</v>
      </c>
      <c r="GX72" s="403">
        <f t="shared" si="183"/>
        <v>0</v>
      </c>
      <c r="GY72" s="403">
        <f t="shared" si="183"/>
        <v>0</v>
      </c>
      <c r="GZ72" s="403">
        <f t="shared" si="183"/>
        <v>0</v>
      </c>
      <c r="HA72" s="403">
        <f t="shared" si="183"/>
        <v>0</v>
      </c>
      <c r="HB72" s="403">
        <f t="shared" si="183"/>
        <v>0</v>
      </c>
      <c r="HC72" s="311"/>
      <c r="HD72" s="311"/>
      <c r="HE72" s="311"/>
      <c r="HF72" s="311"/>
      <c r="HG72" s="221" t="str">
        <f t="shared" si="237"/>
        <v/>
      </c>
      <c r="HH72" s="221" t="str">
        <f t="shared" si="238"/>
        <v/>
      </c>
      <c r="HI72" s="311"/>
      <c r="HJ72" s="311"/>
      <c r="HK72" s="311"/>
      <c r="HL72" s="311"/>
      <c r="HM72" s="311"/>
      <c r="HN72" s="311"/>
      <c r="HO72" s="311"/>
      <c r="HP72" s="311"/>
      <c r="HQ72" s="311"/>
      <c r="HR72" s="311"/>
      <c r="HS72" s="311"/>
      <c r="HT72" s="311"/>
      <c r="HU72" s="311"/>
      <c r="HV72" s="311"/>
      <c r="HW72" s="311"/>
      <c r="HX72" s="311"/>
      <c r="HY72" s="311"/>
      <c r="HZ72" s="311"/>
      <c r="IA72" s="311"/>
      <c r="IB72" s="311"/>
      <c r="IC72" s="311"/>
      <c r="ID72" s="311"/>
      <c r="IE72" s="311"/>
      <c r="IF72" s="311"/>
      <c r="IG72" s="311"/>
      <c r="IH72" s="311"/>
      <c r="II72" s="311"/>
      <c r="IJ72" s="311"/>
    </row>
    <row r="73" spans="1:244" s="12" customFormat="1" ht="12" customHeight="1">
      <c r="A73" s="216"/>
      <c r="B73" s="217"/>
      <c r="C73" s="223"/>
      <c r="D73" s="219"/>
      <c r="E73" s="220" t="str">
        <f t="shared" si="117"/>
        <v/>
      </c>
      <c r="F73" s="221" t="str">
        <f t="shared" si="185"/>
        <v/>
      </c>
      <c r="G73" s="219"/>
      <c r="H73" s="220" t="str">
        <f t="shared" si="118"/>
        <v/>
      </c>
      <c r="I73" s="221" t="str">
        <f t="shared" si="186"/>
        <v/>
      </c>
      <c r="J73" s="222"/>
      <c r="K73" s="252">
        <f t="shared" si="187"/>
        <v>0</v>
      </c>
      <c r="L73" s="238">
        <f t="shared" si="239"/>
        <v>0</v>
      </c>
      <c r="M73" s="238">
        <f t="shared" si="188"/>
        <v>0</v>
      </c>
      <c r="N73" s="316">
        <f t="shared" si="189"/>
        <v>0</v>
      </c>
      <c r="O73" s="316">
        <f t="shared" si="190"/>
        <v>0</v>
      </c>
      <c r="P73" s="316">
        <f t="shared" si="191"/>
        <v>0</v>
      </c>
      <c r="Q73" s="316">
        <f t="shared" si="192"/>
        <v>0</v>
      </c>
      <c r="R73" s="371">
        <f t="shared" si="193"/>
        <v>0</v>
      </c>
      <c r="S73" s="316">
        <f t="shared" si="194"/>
        <v>0</v>
      </c>
      <c r="T73" s="316">
        <f t="shared" si="195"/>
        <v>0</v>
      </c>
      <c r="U73" s="316">
        <f t="shared" si="196"/>
        <v>0</v>
      </c>
      <c r="V73" s="317">
        <f t="shared" si="197"/>
        <v>0</v>
      </c>
      <c r="W73" s="318">
        <f t="shared" si="198"/>
        <v>0</v>
      </c>
      <c r="X73" s="318">
        <f t="shared" si="199"/>
        <v>0</v>
      </c>
      <c r="Y73" s="318">
        <f t="shared" si="200"/>
        <v>0</v>
      </c>
      <c r="Z73" s="318">
        <f t="shared" si="201"/>
        <v>0</v>
      </c>
      <c r="AA73" s="318">
        <f>IF(dkontonr&gt;1499,IF(dkontonr&lt;1560,$N73,0))+IF(kkontonr&gt;1499,IF(kkontonr&lt;1560,$O73,0))+IF(dkontonr&gt;(Kontoplan!AF$3-1),IF(dkontonr&lt;(Kontoplan!AF$3+1000),$N73,0))+IF(kkontonr&gt;(Kontoplan!AF$3-1),IF(kkontonr&lt;(Kontoplan!AF$3+1000),$O73,0),0)</f>
        <v>0</v>
      </c>
      <c r="AB73" s="318">
        <f t="shared" si="202"/>
        <v>0</v>
      </c>
      <c r="AC73" s="318">
        <f t="shared" si="203"/>
        <v>0</v>
      </c>
      <c r="AD73" s="318">
        <f t="shared" si="204"/>
        <v>0</v>
      </c>
      <c r="AE73" s="318">
        <f t="shared" si="205"/>
        <v>0</v>
      </c>
      <c r="AF73" s="318">
        <f t="shared" si="206"/>
        <v>0</v>
      </c>
      <c r="AG73" s="318">
        <f>IF(dkontonr&gt;2399,IF(dkontonr&lt;2500,$N73,0))+IF(kkontonr&gt;2399,IF(kkontonr&lt;2500,$O73,0))+IF(dkontonr&gt;(Kontoplan!$AF$4-1),IF(dkontonr&lt;(Kontoplan!$AF$4+1000),$N73,0))+IF(kkontonr&gt;(Kontoplan!$AF$4-1),IF(kkontonr&lt;(Kontoplan!$AF$4+1000),$O73,0))</f>
        <v>0</v>
      </c>
      <c r="AH73" s="318">
        <f t="shared" si="207"/>
        <v>0</v>
      </c>
      <c r="AI73" s="318">
        <f t="shared" si="208"/>
        <v>0</v>
      </c>
      <c r="AJ73" s="318">
        <f t="shared" si="209"/>
        <v>0</v>
      </c>
      <c r="AK73" s="318">
        <f t="shared" si="210"/>
        <v>0</v>
      </c>
      <c r="AL73" s="318">
        <f t="shared" si="211"/>
        <v>0</v>
      </c>
      <c r="AM73" s="317">
        <f t="shared" si="212"/>
        <v>0</v>
      </c>
      <c r="AN73" s="318">
        <f t="shared" si="213"/>
        <v>0</v>
      </c>
      <c r="AO73" s="319">
        <f t="shared" si="214"/>
        <v>0</v>
      </c>
      <c r="AP73" s="318">
        <f t="shared" si="215"/>
        <v>0</v>
      </c>
      <c r="AQ73" s="318">
        <f t="shared" si="216"/>
        <v>0</v>
      </c>
      <c r="AR73" s="318">
        <f t="shared" si="217"/>
        <v>0</v>
      </c>
      <c r="AS73" s="318">
        <f t="shared" si="218"/>
        <v>0</v>
      </c>
      <c r="AT73" s="318">
        <f t="shared" si="219"/>
        <v>0</v>
      </c>
      <c r="AU73" s="318">
        <f t="shared" si="220"/>
        <v>0</v>
      </c>
      <c r="AV73" s="318">
        <f t="shared" si="221"/>
        <v>0</v>
      </c>
      <c r="AW73" s="318">
        <f t="shared" si="222"/>
        <v>0</v>
      </c>
      <c r="AX73" s="318">
        <f t="shared" si="223"/>
        <v>0</v>
      </c>
      <c r="AY73" s="318">
        <f t="shared" si="224"/>
        <v>0</v>
      </c>
      <c r="AZ73" s="318">
        <f t="shared" si="225"/>
        <v>0</v>
      </c>
      <c r="BA73" s="318">
        <f t="shared" si="226"/>
        <v>0</v>
      </c>
      <c r="BB73" s="319">
        <f t="shared" si="227"/>
        <v>0</v>
      </c>
      <c r="BC73" s="319">
        <f t="shared" si="228"/>
        <v>0</v>
      </c>
      <c r="BD73" s="317">
        <f t="shared" si="229"/>
        <v>0</v>
      </c>
      <c r="BE73" s="318">
        <f t="shared" si="230"/>
        <v>0</v>
      </c>
      <c r="BF73" s="318">
        <f t="shared" si="231"/>
        <v>0</v>
      </c>
      <c r="BG73" s="318">
        <f t="shared" si="232"/>
        <v>0</v>
      </c>
      <c r="BH73" s="317">
        <f t="shared" si="159"/>
        <v>0</v>
      </c>
      <c r="BI73" s="319">
        <f t="shared" si="159"/>
        <v>0</v>
      </c>
      <c r="BJ73" s="319">
        <f t="shared" si="159"/>
        <v>0</v>
      </c>
      <c r="BK73" s="319">
        <f t="shared" si="159"/>
        <v>0</v>
      </c>
      <c r="BL73" s="319">
        <f t="shared" si="159"/>
        <v>0</v>
      </c>
      <c r="BM73" s="319">
        <f t="shared" si="159"/>
        <v>0</v>
      </c>
      <c r="BN73" s="319">
        <f t="shared" si="159"/>
        <v>0</v>
      </c>
      <c r="BO73" s="319">
        <f t="shared" si="159"/>
        <v>0</v>
      </c>
      <c r="BP73" s="319">
        <f t="shared" si="159"/>
        <v>0</v>
      </c>
      <c r="BQ73" s="319">
        <f t="shared" si="159"/>
        <v>0</v>
      </c>
      <c r="BR73" s="319">
        <f t="shared" si="159"/>
        <v>0</v>
      </c>
      <c r="BS73" s="319">
        <f t="shared" si="159"/>
        <v>0</v>
      </c>
      <c r="BT73" s="319">
        <f t="shared" si="159"/>
        <v>0</v>
      </c>
      <c r="BU73" s="319">
        <f t="shared" si="172"/>
        <v>0</v>
      </c>
      <c r="BV73" s="319">
        <f t="shared" si="172"/>
        <v>0</v>
      </c>
      <c r="BW73" s="319">
        <f t="shared" si="155"/>
        <v>0</v>
      </c>
      <c r="BX73" s="319">
        <f t="shared" si="156"/>
        <v>0</v>
      </c>
      <c r="BY73" s="319">
        <f t="shared" si="156"/>
        <v>0</v>
      </c>
      <c r="BZ73" s="319">
        <f t="shared" si="156"/>
        <v>0</v>
      </c>
      <c r="CA73" s="319">
        <f t="shared" si="156"/>
        <v>0</v>
      </c>
      <c r="CB73" s="317">
        <f t="shared" si="233"/>
        <v>0</v>
      </c>
      <c r="CC73" s="319">
        <f t="shared" si="234"/>
        <v>0</v>
      </c>
      <c r="CD73" s="319">
        <f t="shared" si="235"/>
        <v>0</v>
      </c>
      <c r="CE73" s="319">
        <f t="shared" si="236"/>
        <v>0</v>
      </c>
      <c r="CF73" s="333">
        <f t="shared" si="85"/>
        <v>0</v>
      </c>
      <c r="CG73" s="309">
        <f t="shared" si="86"/>
        <v>0</v>
      </c>
      <c r="CH73" s="309">
        <f t="shared" si="87"/>
        <v>0</v>
      </c>
      <c r="CI73" s="309">
        <f t="shared" si="88"/>
        <v>0</v>
      </c>
      <c r="CJ73" s="309">
        <f t="shared" si="89"/>
        <v>0</v>
      </c>
      <c r="CK73" s="379">
        <f t="shared" si="90"/>
        <v>0</v>
      </c>
      <c r="CL73" s="403">
        <f t="shared" si="173"/>
        <v>0</v>
      </c>
      <c r="CM73" s="403">
        <f t="shared" si="173"/>
        <v>0</v>
      </c>
      <c r="CN73" s="403">
        <f t="shared" si="173"/>
        <v>0</v>
      </c>
      <c r="CO73" s="403">
        <f t="shared" si="173"/>
        <v>0</v>
      </c>
      <c r="CP73" s="403">
        <f t="shared" si="173"/>
        <v>0</v>
      </c>
      <c r="CQ73" s="403">
        <f t="shared" si="173"/>
        <v>0</v>
      </c>
      <c r="CR73" s="403">
        <f t="shared" si="173"/>
        <v>0</v>
      </c>
      <c r="CS73" s="403">
        <f t="shared" si="173"/>
        <v>0</v>
      </c>
      <c r="CT73" s="403">
        <f t="shared" si="173"/>
        <v>0</v>
      </c>
      <c r="CU73" s="403">
        <f t="shared" si="173"/>
        <v>0</v>
      </c>
      <c r="CV73" s="403">
        <f t="shared" si="173"/>
        <v>0</v>
      </c>
      <c r="CW73" s="403">
        <f t="shared" si="173"/>
        <v>0</v>
      </c>
      <c r="CX73" s="403">
        <f t="shared" si="174"/>
        <v>0</v>
      </c>
      <c r="CY73" s="403">
        <f t="shared" si="174"/>
        <v>0</v>
      </c>
      <c r="CZ73" s="403">
        <f t="shared" si="174"/>
        <v>0</v>
      </c>
      <c r="DA73" s="403">
        <f t="shared" si="174"/>
        <v>0</v>
      </c>
      <c r="DB73" s="403">
        <f t="shared" si="174"/>
        <v>0</v>
      </c>
      <c r="DC73" s="403">
        <f t="shared" si="174"/>
        <v>0</v>
      </c>
      <c r="DD73" s="403">
        <f t="shared" si="174"/>
        <v>0</v>
      </c>
      <c r="DE73" s="403">
        <f t="shared" si="174"/>
        <v>0</v>
      </c>
      <c r="DF73" s="403">
        <f t="shared" si="174"/>
        <v>0</v>
      </c>
      <c r="DG73" s="403">
        <f t="shared" si="174"/>
        <v>0</v>
      </c>
      <c r="DH73" s="403">
        <f t="shared" si="174"/>
        <v>0</v>
      </c>
      <c r="DI73" s="403">
        <f t="shared" si="174"/>
        <v>0</v>
      </c>
      <c r="DJ73" s="403">
        <f t="shared" si="174"/>
        <v>0</v>
      </c>
      <c r="DK73" s="403">
        <f t="shared" si="174"/>
        <v>0</v>
      </c>
      <c r="DL73" s="403">
        <f t="shared" si="174"/>
        <v>0</v>
      </c>
      <c r="DM73" s="403">
        <f t="shared" si="175"/>
        <v>0</v>
      </c>
      <c r="DN73" s="403">
        <f t="shared" si="175"/>
        <v>0</v>
      </c>
      <c r="DO73" s="403">
        <f t="shared" si="175"/>
        <v>0</v>
      </c>
      <c r="DP73" s="403">
        <f t="shared" si="175"/>
        <v>0</v>
      </c>
      <c r="DQ73" s="403">
        <f t="shared" si="175"/>
        <v>0</v>
      </c>
      <c r="DR73" s="403">
        <f t="shared" si="175"/>
        <v>0</v>
      </c>
      <c r="DS73" s="403">
        <f t="shared" si="175"/>
        <v>0</v>
      </c>
      <c r="DT73" s="403">
        <f t="shared" si="175"/>
        <v>0</v>
      </c>
      <c r="DU73" s="403">
        <f t="shared" si="175"/>
        <v>0</v>
      </c>
      <c r="DV73" s="403">
        <f t="shared" si="240"/>
        <v>0</v>
      </c>
      <c r="DW73" s="403">
        <f t="shared" si="241"/>
        <v>0</v>
      </c>
      <c r="DX73" s="403">
        <f t="shared" si="176"/>
        <v>0</v>
      </c>
      <c r="DY73" s="403">
        <f t="shared" si="176"/>
        <v>0</v>
      </c>
      <c r="DZ73" s="403">
        <f t="shared" si="176"/>
        <v>0</v>
      </c>
      <c r="EA73" s="403">
        <f t="shared" si="176"/>
        <v>0</v>
      </c>
      <c r="EB73" s="403">
        <f t="shared" si="176"/>
        <v>0</v>
      </c>
      <c r="EC73" s="403">
        <f t="shared" si="176"/>
        <v>0</v>
      </c>
      <c r="ED73" s="403">
        <f t="shared" si="176"/>
        <v>0</v>
      </c>
      <c r="EE73" s="403">
        <f t="shared" si="176"/>
        <v>0</v>
      </c>
      <c r="EF73" s="403">
        <f t="shared" si="176"/>
        <v>0</v>
      </c>
      <c r="EG73" s="403">
        <f t="shared" si="177"/>
        <v>0</v>
      </c>
      <c r="EH73" s="403">
        <f t="shared" si="177"/>
        <v>0</v>
      </c>
      <c r="EI73" s="403">
        <f t="shared" si="177"/>
        <v>0</v>
      </c>
      <c r="EJ73" s="403">
        <f t="shared" si="177"/>
        <v>0</v>
      </c>
      <c r="EK73" s="403">
        <f t="shared" si="177"/>
        <v>0</v>
      </c>
      <c r="EL73" s="403">
        <f t="shared" si="177"/>
        <v>0</v>
      </c>
      <c r="EM73" s="403">
        <f t="shared" si="177"/>
        <v>0</v>
      </c>
      <c r="EN73" s="403">
        <f t="shared" si="177"/>
        <v>0</v>
      </c>
      <c r="EO73" s="403">
        <f t="shared" si="177"/>
        <v>0</v>
      </c>
      <c r="EP73" s="403">
        <f t="shared" si="178"/>
        <v>0</v>
      </c>
      <c r="EQ73" s="403">
        <f t="shared" si="178"/>
        <v>0</v>
      </c>
      <c r="ER73" s="403">
        <f t="shared" si="178"/>
        <v>0</v>
      </c>
      <c r="ES73" s="403">
        <f t="shared" si="178"/>
        <v>0</v>
      </c>
      <c r="ET73" s="403">
        <f t="shared" si="178"/>
        <v>0</v>
      </c>
      <c r="EU73" s="403">
        <f t="shared" si="178"/>
        <v>0</v>
      </c>
      <c r="EV73" s="403">
        <f t="shared" si="178"/>
        <v>0</v>
      </c>
      <c r="EW73" s="403">
        <f t="shared" si="178"/>
        <v>0</v>
      </c>
      <c r="EX73" s="403">
        <f t="shared" si="178"/>
        <v>0</v>
      </c>
      <c r="EY73" s="403">
        <f t="shared" si="178"/>
        <v>0</v>
      </c>
      <c r="EZ73" s="403">
        <f t="shared" si="178"/>
        <v>0</v>
      </c>
      <c r="FA73" s="403">
        <f t="shared" si="179"/>
        <v>0</v>
      </c>
      <c r="FB73" s="403">
        <f t="shared" si="179"/>
        <v>0</v>
      </c>
      <c r="FC73" s="403">
        <f t="shared" si="179"/>
        <v>0</v>
      </c>
      <c r="FD73" s="403">
        <f t="shared" si="179"/>
        <v>0</v>
      </c>
      <c r="FE73" s="403">
        <f t="shared" si="179"/>
        <v>0</v>
      </c>
      <c r="FF73" s="403">
        <f t="shared" si="179"/>
        <v>0</v>
      </c>
      <c r="FG73" s="403">
        <f t="shared" si="179"/>
        <v>0</v>
      </c>
      <c r="FH73" s="403">
        <f t="shared" si="179"/>
        <v>0</v>
      </c>
      <c r="FI73" s="403">
        <f t="shared" si="179"/>
        <v>0</v>
      </c>
      <c r="FJ73" s="403">
        <f t="shared" si="179"/>
        <v>0</v>
      </c>
      <c r="FK73" s="403">
        <f t="shared" si="180"/>
        <v>0</v>
      </c>
      <c r="FL73" s="403">
        <f t="shared" si="180"/>
        <v>0</v>
      </c>
      <c r="FM73" s="403">
        <f t="shared" si="180"/>
        <v>0</v>
      </c>
      <c r="FN73" s="403">
        <f t="shared" si="180"/>
        <v>0</v>
      </c>
      <c r="FO73" s="403">
        <f t="shared" si="180"/>
        <v>0</v>
      </c>
      <c r="FP73" s="403">
        <f t="shared" si="180"/>
        <v>0</v>
      </c>
      <c r="FQ73" s="403">
        <f t="shared" si="180"/>
        <v>0</v>
      </c>
      <c r="FR73" s="403">
        <f t="shared" si="180"/>
        <v>0</v>
      </c>
      <c r="FS73" s="403">
        <f t="shared" si="180"/>
        <v>0</v>
      </c>
      <c r="FT73" s="403">
        <f t="shared" si="180"/>
        <v>0</v>
      </c>
      <c r="FU73" s="403">
        <f t="shared" si="181"/>
        <v>0</v>
      </c>
      <c r="FV73" s="403">
        <f t="shared" si="181"/>
        <v>0</v>
      </c>
      <c r="FW73" s="403">
        <f t="shared" si="181"/>
        <v>0</v>
      </c>
      <c r="FX73" s="403">
        <f t="shared" si="181"/>
        <v>0</v>
      </c>
      <c r="FY73" s="403">
        <f t="shared" si="181"/>
        <v>0</v>
      </c>
      <c r="FZ73" s="403">
        <f t="shared" si="181"/>
        <v>0</v>
      </c>
      <c r="GA73" s="403">
        <f t="shared" si="181"/>
        <v>0</v>
      </c>
      <c r="GB73" s="403">
        <f t="shared" si="181"/>
        <v>0</v>
      </c>
      <c r="GC73" s="403">
        <f t="shared" si="181"/>
        <v>0</v>
      </c>
      <c r="GD73" s="403">
        <f t="shared" si="181"/>
        <v>0</v>
      </c>
      <c r="GE73" s="403">
        <f t="shared" si="181"/>
        <v>0</v>
      </c>
      <c r="GF73" s="403">
        <f t="shared" si="181"/>
        <v>0</v>
      </c>
      <c r="GG73" s="403">
        <f t="shared" si="181"/>
        <v>0</v>
      </c>
      <c r="GH73" s="403">
        <f t="shared" si="181"/>
        <v>0</v>
      </c>
      <c r="GI73" s="403">
        <f t="shared" si="182"/>
        <v>0</v>
      </c>
      <c r="GJ73" s="403">
        <f t="shared" si="182"/>
        <v>0</v>
      </c>
      <c r="GK73" s="403">
        <f t="shared" si="182"/>
        <v>0</v>
      </c>
      <c r="GL73" s="403">
        <f t="shared" si="182"/>
        <v>0</v>
      </c>
      <c r="GM73" s="403">
        <f t="shared" si="182"/>
        <v>0</v>
      </c>
      <c r="GN73" s="403">
        <f t="shared" si="182"/>
        <v>0</v>
      </c>
      <c r="GO73" s="403">
        <f t="shared" si="182"/>
        <v>0</v>
      </c>
      <c r="GP73" s="403">
        <f t="shared" si="182"/>
        <v>0</v>
      </c>
      <c r="GQ73" s="403">
        <f t="shared" si="182"/>
        <v>0</v>
      </c>
      <c r="GR73" s="403">
        <f t="shared" si="183"/>
        <v>0</v>
      </c>
      <c r="GS73" s="403">
        <f t="shared" si="183"/>
        <v>0</v>
      </c>
      <c r="GT73" s="403">
        <f t="shared" si="183"/>
        <v>0</v>
      </c>
      <c r="GU73" s="403">
        <f t="shared" si="183"/>
        <v>0</v>
      </c>
      <c r="GV73" s="403">
        <f t="shared" si="183"/>
        <v>0</v>
      </c>
      <c r="GW73" s="403">
        <f t="shared" si="183"/>
        <v>0</v>
      </c>
      <c r="GX73" s="403">
        <f t="shared" si="183"/>
        <v>0</v>
      </c>
      <c r="GY73" s="403">
        <f t="shared" si="183"/>
        <v>0</v>
      </c>
      <c r="GZ73" s="403">
        <f t="shared" si="183"/>
        <v>0</v>
      </c>
      <c r="HA73" s="403">
        <f t="shared" si="183"/>
        <v>0</v>
      </c>
      <c r="HB73" s="403">
        <f t="shared" si="183"/>
        <v>0</v>
      </c>
      <c r="HC73" s="311"/>
      <c r="HD73" s="311"/>
      <c r="HE73" s="311"/>
      <c r="HF73" s="311"/>
      <c r="HG73" s="221" t="str">
        <f t="shared" si="237"/>
        <v/>
      </c>
      <c r="HH73" s="221" t="str">
        <f t="shared" si="238"/>
        <v/>
      </c>
      <c r="HI73" s="311"/>
      <c r="HJ73" s="311"/>
      <c r="HK73" s="311"/>
      <c r="HL73" s="311"/>
      <c r="HM73" s="311"/>
      <c r="HN73" s="311"/>
      <c r="HO73" s="311"/>
      <c r="HP73" s="311"/>
      <c r="HQ73" s="311"/>
      <c r="HR73" s="311"/>
      <c r="HS73" s="311"/>
      <c r="HT73" s="311"/>
      <c r="HU73" s="311"/>
      <c r="HV73" s="311"/>
      <c r="HW73" s="311"/>
      <c r="HX73" s="311"/>
      <c r="HY73" s="311"/>
      <c r="HZ73" s="311"/>
      <c r="IA73" s="311"/>
      <c r="IB73" s="311"/>
      <c r="IC73" s="311"/>
      <c r="ID73" s="311"/>
      <c r="IE73" s="311"/>
      <c r="IF73" s="311"/>
      <c r="IG73" s="311"/>
      <c r="IH73" s="311"/>
      <c r="II73" s="311"/>
      <c r="IJ73" s="311"/>
    </row>
    <row r="74" spans="1:244" s="12" customFormat="1" ht="12" customHeight="1">
      <c r="A74" s="216"/>
      <c r="B74" s="217"/>
      <c r="C74" s="223"/>
      <c r="D74" s="219"/>
      <c r="E74" s="220" t="str">
        <f t="shared" si="117"/>
        <v/>
      </c>
      <c r="F74" s="221" t="str">
        <f t="shared" si="185"/>
        <v/>
      </c>
      <c r="G74" s="219"/>
      <c r="H74" s="220" t="str">
        <f t="shared" si="118"/>
        <v/>
      </c>
      <c r="I74" s="221" t="str">
        <f t="shared" si="186"/>
        <v/>
      </c>
      <c r="J74" s="222"/>
      <c r="K74" s="252">
        <f t="shared" si="187"/>
        <v>0</v>
      </c>
      <c r="L74" s="238">
        <f t="shared" si="239"/>
        <v>0</v>
      </c>
      <c r="M74" s="238">
        <f t="shared" si="188"/>
        <v>0</v>
      </c>
      <c r="N74" s="316">
        <f t="shared" si="189"/>
        <v>0</v>
      </c>
      <c r="O74" s="316">
        <f t="shared" si="190"/>
        <v>0</v>
      </c>
      <c r="P74" s="316">
        <f t="shared" si="191"/>
        <v>0</v>
      </c>
      <c r="Q74" s="316">
        <f t="shared" si="192"/>
        <v>0</v>
      </c>
      <c r="R74" s="371">
        <f t="shared" si="193"/>
        <v>0</v>
      </c>
      <c r="S74" s="316">
        <f t="shared" si="194"/>
        <v>0</v>
      </c>
      <c r="T74" s="316">
        <f t="shared" si="195"/>
        <v>0</v>
      </c>
      <c r="U74" s="316">
        <f t="shared" si="196"/>
        <v>0</v>
      </c>
      <c r="V74" s="317">
        <f t="shared" si="197"/>
        <v>0</v>
      </c>
      <c r="W74" s="318">
        <f t="shared" si="198"/>
        <v>0</v>
      </c>
      <c r="X74" s="318">
        <f t="shared" si="199"/>
        <v>0</v>
      </c>
      <c r="Y74" s="318">
        <f t="shared" si="200"/>
        <v>0</v>
      </c>
      <c r="Z74" s="318">
        <f t="shared" si="201"/>
        <v>0</v>
      </c>
      <c r="AA74" s="318">
        <f>IF(dkontonr&gt;1499,IF(dkontonr&lt;1560,$N74,0))+IF(kkontonr&gt;1499,IF(kkontonr&lt;1560,$O74,0))+IF(dkontonr&gt;(Kontoplan!AF$3-1),IF(dkontonr&lt;(Kontoplan!AF$3+1000),$N74,0))+IF(kkontonr&gt;(Kontoplan!AF$3-1),IF(kkontonr&lt;(Kontoplan!AF$3+1000),$O74,0),0)</f>
        <v>0</v>
      </c>
      <c r="AB74" s="318">
        <f t="shared" si="202"/>
        <v>0</v>
      </c>
      <c r="AC74" s="318">
        <f t="shared" si="203"/>
        <v>0</v>
      </c>
      <c r="AD74" s="318">
        <f t="shared" si="204"/>
        <v>0</v>
      </c>
      <c r="AE74" s="318">
        <f t="shared" si="205"/>
        <v>0</v>
      </c>
      <c r="AF74" s="318">
        <f t="shared" si="206"/>
        <v>0</v>
      </c>
      <c r="AG74" s="318">
        <f>IF(dkontonr&gt;2399,IF(dkontonr&lt;2500,$N74,0))+IF(kkontonr&gt;2399,IF(kkontonr&lt;2500,$O74,0))+IF(dkontonr&gt;(Kontoplan!$AF$4-1),IF(dkontonr&lt;(Kontoplan!$AF$4+1000),$N74,0))+IF(kkontonr&gt;(Kontoplan!$AF$4-1),IF(kkontonr&lt;(Kontoplan!$AF$4+1000),$O74,0))</f>
        <v>0</v>
      </c>
      <c r="AH74" s="318">
        <f t="shared" si="207"/>
        <v>0</v>
      </c>
      <c r="AI74" s="318">
        <f t="shared" si="208"/>
        <v>0</v>
      </c>
      <c r="AJ74" s="318">
        <f t="shared" si="209"/>
        <v>0</v>
      </c>
      <c r="AK74" s="318">
        <f t="shared" si="210"/>
        <v>0</v>
      </c>
      <c r="AL74" s="318">
        <f t="shared" si="211"/>
        <v>0</v>
      </c>
      <c r="AM74" s="317">
        <f t="shared" si="212"/>
        <v>0</v>
      </c>
      <c r="AN74" s="318">
        <f t="shared" si="213"/>
        <v>0</v>
      </c>
      <c r="AO74" s="319">
        <f t="shared" si="214"/>
        <v>0</v>
      </c>
      <c r="AP74" s="318">
        <f t="shared" si="215"/>
        <v>0</v>
      </c>
      <c r="AQ74" s="318">
        <f t="shared" si="216"/>
        <v>0</v>
      </c>
      <c r="AR74" s="318">
        <f t="shared" si="217"/>
        <v>0</v>
      </c>
      <c r="AS74" s="318">
        <f t="shared" si="218"/>
        <v>0</v>
      </c>
      <c r="AT74" s="318">
        <f t="shared" si="219"/>
        <v>0</v>
      </c>
      <c r="AU74" s="318">
        <f t="shared" si="220"/>
        <v>0</v>
      </c>
      <c r="AV74" s="318">
        <f t="shared" si="221"/>
        <v>0</v>
      </c>
      <c r="AW74" s="318">
        <f t="shared" si="222"/>
        <v>0</v>
      </c>
      <c r="AX74" s="318">
        <f t="shared" si="223"/>
        <v>0</v>
      </c>
      <c r="AY74" s="318">
        <f t="shared" si="224"/>
        <v>0</v>
      </c>
      <c r="AZ74" s="318">
        <f t="shared" si="225"/>
        <v>0</v>
      </c>
      <c r="BA74" s="318">
        <f t="shared" si="226"/>
        <v>0</v>
      </c>
      <c r="BB74" s="319">
        <f t="shared" si="227"/>
        <v>0</v>
      </c>
      <c r="BC74" s="319">
        <f t="shared" si="228"/>
        <v>0</v>
      </c>
      <c r="BD74" s="317">
        <f t="shared" si="229"/>
        <v>0</v>
      </c>
      <c r="BE74" s="318">
        <f t="shared" si="230"/>
        <v>0</v>
      </c>
      <c r="BF74" s="318">
        <f t="shared" si="231"/>
        <v>0</v>
      </c>
      <c r="BG74" s="318">
        <f t="shared" si="232"/>
        <v>0</v>
      </c>
      <c r="BH74" s="317">
        <f t="shared" si="159"/>
        <v>0</v>
      </c>
      <c r="BI74" s="319">
        <f t="shared" si="159"/>
        <v>0</v>
      </c>
      <c r="BJ74" s="319">
        <f t="shared" si="159"/>
        <v>0</v>
      </c>
      <c r="BK74" s="319">
        <f t="shared" si="159"/>
        <v>0</v>
      </c>
      <c r="BL74" s="319">
        <f t="shared" si="159"/>
        <v>0</v>
      </c>
      <c r="BM74" s="319">
        <f t="shared" si="159"/>
        <v>0</v>
      </c>
      <c r="BN74" s="319">
        <f t="shared" si="159"/>
        <v>0</v>
      </c>
      <c r="BO74" s="319">
        <f t="shared" si="159"/>
        <v>0</v>
      </c>
      <c r="BP74" s="319">
        <f t="shared" si="159"/>
        <v>0</v>
      </c>
      <c r="BQ74" s="319">
        <f t="shared" si="159"/>
        <v>0</v>
      </c>
      <c r="BR74" s="319">
        <f t="shared" si="159"/>
        <v>0</v>
      </c>
      <c r="BS74" s="319">
        <f t="shared" si="159"/>
        <v>0</v>
      </c>
      <c r="BT74" s="319">
        <f t="shared" si="159"/>
        <v>0</v>
      </c>
      <c r="BU74" s="319">
        <f t="shared" si="172"/>
        <v>0</v>
      </c>
      <c r="BV74" s="319">
        <f t="shared" si="172"/>
        <v>0</v>
      </c>
      <c r="BW74" s="319">
        <f t="shared" si="155"/>
        <v>0</v>
      </c>
      <c r="BX74" s="319">
        <f t="shared" si="156"/>
        <v>0</v>
      </c>
      <c r="BY74" s="319">
        <f t="shared" si="156"/>
        <v>0</v>
      </c>
      <c r="BZ74" s="319">
        <f t="shared" si="156"/>
        <v>0</v>
      </c>
      <c r="CA74" s="319">
        <f t="shared" si="156"/>
        <v>0</v>
      </c>
      <c r="CB74" s="317">
        <f t="shared" si="233"/>
        <v>0</v>
      </c>
      <c r="CC74" s="319">
        <f t="shared" si="234"/>
        <v>0</v>
      </c>
      <c r="CD74" s="319">
        <f t="shared" si="235"/>
        <v>0</v>
      </c>
      <c r="CE74" s="319">
        <f t="shared" si="236"/>
        <v>0</v>
      </c>
      <c r="CF74" s="333">
        <f t="shared" si="85"/>
        <v>0</v>
      </c>
      <c r="CG74" s="309">
        <f t="shared" si="86"/>
        <v>0</v>
      </c>
      <c r="CH74" s="309">
        <f t="shared" si="87"/>
        <v>0</v>
      </c>
      <c r="CI74" s="309">
        <f t="shared" si="88"/>
        <v>0</v>
      </c>
      <c r="CJ74" s="309">
        <f t="shared" si="89"/>
        <v>0</v>
      </c>
      <c r="CK74" s="379">
        <f t="shared" si="90"/>
        <v>0</v>
      </c>
      <c r="CL74" s="403">
        <f t="shared" si="173"/>
        <v>0</v>
      </c>
      <c r="CM74" s="403">
        <f t="shared" si="173"/>
        <v>0</v>
      </c>
      <c r="CN74" s="403">
        <f t="shared" si="173"/>
        <v>0</v>
      </c>
      <c r="CO74" s="403">
        <f t="shared" si="173"/>
        <v>0</v>
      </c>
      <c r="CP74" s="403">
        <f t="shared" si="173"/>
        <v>0</v>
      </c>
      <c r="CQ74" s="403">
        <f t="shared" si="173"/>
        <v>0</v>
      </c>
      <c r="CR74" s="403">
        <f t="shared" si="173"/>
        <v>0</v>
      </c>
      <c r="CS74" s="403">
        <f t="shared" si="173"/>
        <v>0</v>
      </c>
      <c r="CT74" s="403">
        <f t="shared" si="173"/>
        <v>0</v>
      </c>
      <c r="CU74" s="403">
        <f t="shared" si="173"/>
        <v>0</v>
      </c>
      <c r="CV74" s="403">
        <f t="shared" si="173"/>
        <v>0</v>
      </c>
      <c r="CW74" s="403">
        <f t="shared" si="173"/>
        <v>0</v>
      </c>
      <c r="CX74" s="403">
        <f t="shared" si="174"/>
        <v>0</v>
      </c>
      <c r="CY74" s="403">
        <f t="shared" si="174"/>
        <v>0</v>
      </c>
      <c r="CZ74" s="403">
        <f t="shared" si="174"/>
        <v>0</v>
      </c>
      <c r="DA74" s="403">
        <f t="shared" si="174"/>
        <v>0</v>
      </c>
      <c r="DB74" s="403">
        <f t="shared" si="174"/>
        <v>0</v>
      </c>
      <c r="DC74" s="403">
        <f t="shared" si="174"/>
        <v>0</v>
      </c>
      <c r="DD74" s="403">
        <f t="shared" si="174"/>
        <v>0</v>
      </c>
      <c r="DE74" s="403">
        <f t="shared" si="174"/>
        <v>0</v>
      </c>
      <c r="DF74" s="403">
        <f t="shared" si="174"/>
        <v>0</v>
      </c>
      <c r="DG74" s="403">
        <f t="shared" si="174"/>
        <v>0</v>
      </c>
      <c r="DH74" s="403">
        <f t="shared" si="174"/>
        <v>0</v>
      </c>
      <c r="DI74" s="403">
        <f t="shared" si="174"/>
        <v>0</v>
      </c>
      <c r="DJ74" s="403">
        <f t="shared" si="174"/>
        <v>0</v>
      </c>
      <c r="DK74" s="403">
        <f t="shared" si="174"/>
        <v>0</v>
      </c>
      <c r="DL74" s="403">
        <f t="shared" si="174"/>
        <v>0</v>
      </c>
      <c r="DM74" s="403">
        <f t="shared" si="175"/>
        <v>0</v>
      </c>
      <c r="DN74" s="403">
        <f t="shared" si="175"/>
        <v>0</v>
      </c>
      <c r="DO74" s="403">
        <f t="shared" si="175"/>
        <v>0</v>
      </c>
      <c r="DP74" s="403">
        <f t="shared" si="175"/>
        <v>0</v>
      </c>
      <c r="DQ74" s="403">
        <f t="shared" si="175"/>
        <v>0</v>
      </c>
      <c r="DR74" s="403">
        <f t="shared" si="175"/>
        <v>0</v>
      </c>
      <c r="DS74" s="403">
        <f t="shared" si="175"/>
        <v>0</v>
      </c>
      <c r="DT74" s="403">
        <f t="shared" si="175"/>
        <v>0</v>
      </c>
      <c r="DU74" s="403">
        <f t="shared" si="175"/>
        <v>0</v>
      </c>
      <c r="DV74" s="403">
        <f t="shared" si="240"/>
        <v>0</v>
      </c>
      <c r="DW74" s="403">
        <f t="shared" si="241"/>
        <v>0</v>
      </c>
      <c r="DX74" s="403">
        <f t="shared" si="176"/>
        <v>0</v>
      </c>
      <c r="DY74" s="403">
        <f t="shared" si="176"/>
        <v>0</v>
      </c>
      <c r="DZ74" s="403">
        <f t="shared" si="176"/>
        <v>0</v>
      </c>
      <c r="EA74" s="403">
        <f t="shared" si="176"/>
        <v>0</v>
      </c>
      <c r="EB74" s="403">
        <f t="shared" si="176"/>
        <v>0</v>
      </c>
      <c r="EC74" s="403">
        <f t="shared" si="176"/>
        <v>0</v>
      </c>
      <c r="ED74" s="403">
        <f t="shared" si="176"/>
        <v>0</v>
      </c>
      <c r="EE74" s="403">
        <f t="shared" si="176"/>
        <v>0</v>
      </c>
      <c r="EF74" s="403">
        <f t="shared" si="176"/>
        <v>0</v>
      </c>
      <c r="EG74" s="403">
        <f t="shared" si="177"/>
        <v>0</v>
      </c>
      <c r="EH74" s="403">
        <f t="shared" si="177"/>
        <v>0</v>
      </c>
      <c r="EI74" s="403">
        <f t="shared" si="177"/>
        <v>0</v>
      </c>
      <c r="EJ74" s="403">
        <f t="shared" si="177"/>
        <v>0</v>
      </c>
      <c r="EK74" s="403">
        <f t="shared" si="177"/>
        <v>0</v>
      </c>
      <c r="EL74" s="403">
        <f t="shared" si="177"/>
        <v>0</v>
      </c>
      <c r="EM74" s="403">
        <f t="shared" si="177"/>
        <v>0</v>
      </c>
      <c r="EN74" s="403">
        <f t="shared" si="177"/>
        <v>0</v>
      </c>
      <c r="EO74" s="403">
        <f t="shared" si="177"/>
        <v>0</v>
      </c>
      <c r="EP74" s="403">
        <f t="shared" si="178"/>
        <v>0</v>
      </c>
      <c r="EQ74" s="403">
        <f t="shared" si="178"/>
        <v>0</v>
      </c>
      <c r="ER74" s="403">
        <f t="shared" si="178"/>
        <v>0</v>
      </c>
      <c r="ES74" s="403">
        <f t="shared" si="178"/>
        <v>0</v>
      </c>
      <c r="ET74" s="403">
        <f t="shared" si="178"/>
        <v>0</v>
      </c>
      <c r="EU74" s="403">
        <f t="shared" si="178"/>
        <v>0</v>
      </c>
      <c r="EV74" s="403">
        <f t="shared" si="178"/>
        <v>0</v>
      </c>
      <c r="EW74" s="403">
        <f t="shared" si="178"/>
        <v>0</v>
      </c>
      <c r="EX74" s="403">
        <f t="shared" si="178"/>
        <v>0</v>
      </c>
      <c r="EY74" s="403">
        <f t="shared" si="178"/>
        <v>0</v>
      </c>
      <c r="EZ74" s="403">
        <f t="shared" si="178"/>
        <v>0</v>
      </c>
      <c r="FA74" s="403">
        <f t="shared" si="179"/>
        <v>0</v>
      </c>
      <c r="FB74" s="403">
        <f t="shared" si="179"/>
        <v>0</v>
      </c>
      <c r="FC74" s="403">
        <f t="shared" si="179"/>
        <v>0</v>
      </c>
      <c r="FD74" s="403">
        <f t="shared" si="179"/>
        <v>0</v>
      </c>
      <c r="FE74" s="403">
        <f t="shared" si="179"/>
        <v>0</v>
      </c>
      <c r="FF74" s="403">
        <f t="shared" si="179"/>
        <v>0</v>
      </c>
      <c r="FG74" s="403">
        <f t="shared" si="179"/>
        <v>0</v>
      </c>
      <c r="FH74" s="403">
        <f t="shared" si="179"/>
        <v>0</v>
      </c>
      <c r="FI74" s="403">
        <f t="shared" si="179"/>
        <v>0</v>
      </c>
      <c r="FJ74" s="403">
        <f t="shared" si="179"/>
        <v>0</v>
      </c>
      <c r="FK74" s="403">
        <f t="shared" si="180"/>
        <v>0</v>
      </c>
      <c r="FL74" s="403">
        <f t="shared" si="180"/>
        <v>0</v>
      </c>
      <c r="FM74" s="403">
        <f t="shared" si="180"/>
        <v>0</v>
      </c>
      <c r="FN74" s="403">
        <f t="shared" si="180"/>
        <v>0</v>
      </c>
      <c r="FO74" s="403">
        <f t="shared" si="180"/>
        <v>0</v>
      </c>
      <c r="FP74" s="403">
        <f t="shared" si="180"/>
        <v>0</v>
      </c>
      <c r="FQ74" s="403">
        <f t="shared" si="180"/>
        <v>0</v>
      </c>
      <c r="FR74" s="403">
        <f t="shared" si="180"/>
        <v>0</v>
      </c>
      <c r="FS74" s="403">
        <f t="shared" si="180"/>
        <v>0</v>
      </c>
      <c r="FT74" s="403">
        <f t="shared" si="180"/>
        <v>0</v>
      </c>
      <c r="FU74" s="403">
        <f t="shared" si="181"/>
        <v>0</v>
      </c>
      <c r="FV74" s="403">
        <f t="shared" si="181"/>
        <v>0</v>
      </c>
      <c r="FW74" s="403">
        <f t="shared" si="181"/>
        <v>0</v>
      </c>
      <c r="FX74" s="403">
        <f t="shared" si="181"/>
        <v>0</v>
      </c>
      <c r="FY74" s="403">
        <f t="shared" si="181"/>
        <v>0</v>
      </c>
      <c r="FZ74" s="403">
        <f t="shared" si="181"/>
        <v>0</v>
      </c>
      <c r="GA74" s="403">
        <f t="shared" si="181"/>
        <v>0</v>
      </c>
      <c r="GB74" s="403">
        <f t="shared" si="181"/>
        <v>0</v>
      </c>
      <c r="GC74" s="403">
        <f t="shared" si="181"/>
        <v>0</v>
      </c>
      <c r="GD74" s="403">
        <f t="shared" si="181"/>
        <v>0</v>
      </c>
      <c r="GE74" s="403">
        <f t="shared" si="181"/>
        <v>0</v>
      </c>
      <c r="GF74" s="403">
        <f t="shared" si="181"/>
        <v>0</v>
      </c>
      <c r="GG74" s="403">
        <f t="shared" si="181"/>
        <v>0</v>
      </c>
      <c r="GH74" s="403">
        <f t="shared" si="181"/>
        <v>0</v>
      </c>
      <c r="GI74" s="403">
        <f t="shared" si="182"/>
        <v>0</v>
      </c>
      <c r="GJ74" s="403">
        <f t="shared" si="182"/>
        <v>0</v>
      </c>
      <c r="GK74" s="403">
        <f t="shared" si="182"/>
        <v>0</v>
      </c>
      <c r="GL74" s="403">
        <f t="shared" si="182"/>
        <v>0</v>
      </c>
      <c r="GM74" s="403">
        <f t="shared" si="182"/>
        <v>0</v>
      </c>
      <c r="GN74" s="403">
        <f t="shared" si="182"/>
        <v>0</v>
      </c>
      <c r="GO74" s="403">
        <f t="shared" si="182"/>
        <v>0</v>
      </c>
      <c r="GP74" s="403">
        <f t="shared" si="182"/>
        <v>0</v>
      </c>
      <c r="GQ74" s="403">
        <f t="shared" si="182"/>
        <v>0</v>
      </c>
      <c r="GR74" s="403">
        <f t="shared" si="183"/>
        <v>0</v>
      </c>
      <c r="GS74" s="403">
        <f t="shared" si="183"/>
        <v>0</v>
      </c>
      <c r="GT74" s="403">
        <f t="shared" si="183"/>
        <v>0</v>
      </c>
      <c r="GU74" s="403">
        <f t="shared" si="183"/>
        <v>0</v>
      </c>
      <c r="GV74" s="403">
        <f t="shared" si="183"/>
        <v>0</v>
      </c>
      <c r="GW74" s="403">
        <f t="shared" si="183"/>
        <v>0</v>
      </c>
      <c r="GX74" s="403">
        <f t="shared" si="183"/>
        <v>0</v>
      </c>
      <c r="GY74" s="403">
        <f t="shared" si="183"/>
        <v>0</v>
      </c>
      <c r="GZ74" s="403">
        <f t="shared" si="183"/>
        <v>0</v>
      </c>
      <c r="HA74" s="403">
        <f t="shared" si="183"/>
        <v>0</v>
      </c>
      <c r="HB74" s="403">
        <f t="shared" si="183"/>
        <v>0</v>
      </c>
      <c r="HC74" s="311"/>
      <c r="HD74" s="311"/>
      <c r="HE74" s="311"/>
      <c r="HF74" s="311"/>
      <c r="HG74" s="221" t="str">
        <f t="shared" si="237"/>
        <v/>
      </c>
      <c r="HH74" s="221" t="str">
        <f t="shared" si="238"/>
        <v/>
      </c>
      <c r="HI74" s="311"/>
      <c r="HJ74" s="311"/>
      <c r="HK74" s="311"/>
      <c r="HL74" s="311"/>
      <c r="HM74" s="311"/>
      <c r="HN74" s="311"/>
      <c r="HO74" s="311"/>
      <c r="HP74" s="311"/>
      <c r="HQ74" s="311"/>
      <c r="HR74" s="311"/>
      <c r="HS74" s="311"/>
      <c r="HT74" s="311"/>
      <c r="HU74" s="311"/>
      <c r="HV74" s="311"/>
      <c r="HW74" s="311"/>
      <c r="HX74" s="311"/>
      <c r="HY74" s="311"/>
      <c r="HZ74" s="311"/>
      <c r="IA74" s="311"/>
      <c r="IB74" s="311"/>
      <c r="IC74" s="311"/>
      <c r="ID74" s="311"/>
      <c r="IE74" s="311"/>
      <c r="IF74" s="311"/>
      <c r="IG74" s="311"/>
      <c r="IH74" s="311"/>
      <c r="II74" s="311"/>
      <c r="IJ74" s="311"/>
    </row>
    <row r="75" spans="1:244" s="12" customFormat="1" ht="12" customHeight="1">
      <c r="A75" s="216"/>
      <c r="B75" s="217"/>
      <c r="C75" s="223"/>
      <c r="D75" s="219"/>
      <c r="E75" s="220" t="str">
        <f t="shared" si="117"/>
        <v/>
      </c>
      <c r="F75" s="221" t="str">
        <f t="shared" si="185"/>
        <v/>
      </c>
      <c r="G75" s="219"/>
      <c r="H75" s="220" t="str">
        <f t="shared" si="118"/>
        <v/>
      </c>
      <c r="I75" s="221" t="str">
        <f t="shared" si="186"/>
        <v/>
      </c>
      <c r="J75" s="222"/>
      <c r="K75" s="252">
        <f t="shared" si="187"/>
        <v>0</v>
      </c>
      <c r="L75" s="238">
        <f t="shared" si="239"/>
        <v>0</v>
      </c>
      <c r="M75" s="238">
        <f t="shared" si="188"/>
        <v>0</v>
      </c>
      <c r="N75" s="316">
        <f t="shared" si="189"/>
        <v>0</v>
      </c>
      <c r="O75" s="316">
        <f t="shared" si="190"/>
        <v>0</v>
      </c>
      <c r="P75" s="316">
        <f t="shared" si="191"/>
        <v>0</v>
      </c>
      <c r="Q75" s="316">
        <f t="shared" si="192"/>
        <v>0</v>
      </c>
      <c r="R75" s="371">
        <f t="shared" si="193"/>
        <v>0</v>
      </c>
      <c r="S75" s="316">
        <f t="shared" si="194"/>
        <v>0</v>
      </c>
      <c r="T75" s="316">
        <f t="shared" si="195"/>
        <v>0</v>
      </c>
      <c r="U75" s="316">
        <f t="shared" si="196"/>
        <v>0</v>
      </c>
      <c r="V75" s="317">
        <f t="shared" si="197"/>
        <v>0</v>
      </c>
      <c r="W75" s="318">
        <f t="shared" si="198"/>
        <v>0</v>
      </c>
      <c r="X75" s="318">
        <f t="shared" si="199"/>
        <v>0</v>
      </c>
      <c r="Y75" s="318">
        <f t="shared" si="200"/>
        <v>0</v>
      </c>
      <c r="Z75" s="318">
        <f t="shared" si="201"/>
        <v>0</v>
      </c>
      <c r="AA75" s="318">
        <f>IF(dkontonr&gt;1499,IF(dkontonr&lt;1560,$N75,0))+IF(kkontonr&gt;1499,IF(kkontonr&lt;1560,$O75,0))+IF(dkontonr&gt;(Kontoplan!AF$3-1),IF(dkontonr&lt;(Kontoplan!AF$3+1000),$N75,0))+IF(kkontonr&gt;(Kontoplan!AF$3-1),IF(kkontonr&lt;(Kontoplan!AF$3+1000),$O75,0),0)</f>
        <v>0</v>
      </c>
      <c r="AB75" s="318">
        <f t="shared" si="202"/>
        <v>0</v>
      </c>
      <c r="AC75" s="318">
        <f t="shared" si="203"/>
        <v>0</v>
      </c>
      <c r="AD75" s="318">
        <f t="shared" si="204"/>
        <v>0</v>
      </c>
      <c r="AE75" s="318">
        <f t="shared" si="205"/>
        <v>0</v>
      </c>
      <c r="AF75" s="318">
        <f t="shared" si="206"/>
        <v>0</v>
      </c>
      <c r="AG75" s="318">
        <f>IF(dkontonr&gt;2399,IF(dkontonr&lt;2500,$N75,0))+IF(kkontonr&gt;2399,IF(kkontonr&lt;2500,$O75,0))+IF(dkontonr&gt;(Kontoplan!$AF$4-1),IF(dkontonr&lt;(Kontoplan!$AF$4+1000),$N75,0))+IF(kkontonr&gt;(Kontoplan!$AF$4-1),IF(kkontonr&lt;(Kontoplan!$AF$4+1000),$O75,0))</f>
        <v>0</v>
      </c>
      <c r="AH75" s="318">
        <f t="shared" si="207"/>
        <v>0</v>
      </c>
      <c r="AI75" s="318">
        <f t="shared" si="208"/>
        <v>0</v>
      </c>
      <c r="AJ75" s="318">
        <f t="shared" si="209"/>
        <v>0</v>
      </c>
      <c r="AK75" s="318">
        <f t="shared" si="210"/>
        <v>0</v>
      </c>
      <c r="AL75" s="318">
        <f t="shared" si="211"/>
        <v>0</v>
      </c>
      <c r="AM75" s="317">
        <f t="shared" si="212"/>
        <v>0</v>
      </c>
      <c r="AN75" s="318">
        <f t="shared" si="213"/>
        <v>0</v>
      </c>
      <c r="AO75" s="319">
        <f t="shared" si="214"/>
        <v>0</v>
      </c>
      <c r="AP75" s="318">
        <f t="shared" si="215"/>
        <v>0</v>
      </c>
      <c r="AQ75" s="318">
        <f t="shared" si="216"/>
        <v>0</v>
      </c>
      <c r="AR75" s="318">
        <f t="shared" si="217"/>
        <v>0</v>
      </c>
      <c r="AS75" s="318">
        <f t="shared" si="218"/>
        <v>0</v>
      </c>
      <c r="AT75" s="318">
        <f t="shared" si="219"/>
        <v>0</v>
      </c>
      <c r="AU75" s="318">
        <f t="shared" si="220"/>
        <v>0</v>
      </c>
      <c r="AV75" s="318">
        <f t="shared" si="221"/>
        <v>0</v>
      </c>
      <c r="AW75" s="318">
        <f t="shared" si="222"/>
        <v>0</v>
      </c>
      <c r="AX75" s="318">
        <f t="shared" si="223"/>
        <v>0</v>
      </c>
      <c r="AY75" s="318">
        <f t="shared" si="224"/>
        <v>0</v>
      </c>
      <c r="AZ75" s="318">
        <f t="shared" si="225"/>
        <v>0</v>
      </c>
      <c r="BA75" s="318">
        <f t="shared" si="226"/>
        <v>0</v>
      </c>
      <c r="BB75" s="319">
        <f t="shared" si="227"/>
        <v>0</v>
      </c>
      <c r="BC75" s="319">
        <f t="shared" si="228"/>
        <v>0</v>
      </c>
      <c r="BD75" s="317">
        <f t="shared" si="229"/>
        <v>0</v>
      </c>
      <c r="BE75" s="318">
        <f t="shared" si="230"/>
        <v>0</v>
      </c>
      <c r="BF75" s="318">
        <f t="shared" si="231"/>
        <v>0</v>
      </c>
      <c r="BG75" s="318">
        <f t="shared" si="232"/>
        <v>0</v>
      </c>
      <c r="BH75" s="317">
        <f t="shared" si="159"/>
        <v>0</v>
      </c>
      <c r="BI75" s="319">
        <f t="shared" si="159"/>
        <v>0</v>
      </c>
      <c r="BJ75" s="319">
        <f t="shared" si="159"/>
        <v>0</v>
      </c>
      <c r="BK75" s="319">
        <f t="shared" si="159"/>
        <v>0</v>
      </c>
      <c r="BL75" s="319">
        <f t="shared" si="159"/>
        <v>0</v>
      </c>
      <c r="BM75" s="319">
        <f t="shared" si="159"/>
        <v>0</v>
      </c>
      <c r="BN75" s="319">
        <f t="shared" si="159"/>
        <v>0</v>
      </c>
      <c r="BO75" s="319">
        <f t="shared" si="159"/>
        <v>0</v>
      </c>
      <c r="BP75" s="319">
        <f t="shared" si="159"/>
        <v>0</v>
      </c>
      <c r="BQ75" s="319">
        <f t="shared" si="159"/>
        <v>0</v>
      </c>
      <c r="BR75" s="319">
        <f t="shared" si="159"/>
        <v>0</v>
      </c>
      <c r="BS75" s="319">
        <f t="shared" si="159"/>
        <v>0</v>
      </c>
      <c r="BT75" s="319">
        <f t="shared" si="159"/>
        <v>0</v>
      </c>
      <c r="BU75" s="319">
        <f t="shared" si="172"/>
        <v>0</v>
      </c>
      <c r="BV75" s="319">
        <f t="shared" si="172"/>
        <v>0</v>
      </c>
      <c r="BW75" s="319">
        <f t="shared" si="155"/>
        <v>0</v>
      </c>
      <c r="BX75" s="319">
        <f t="shared" si="156"/>
        <v>0</v>
      </c>
      <c r="BY75" s="319">
        <f t="shared" si="156"/>
        <v>0</v>
      </c>
      <c r="BZ75" s="319">
        <f t="shared" si="156"/>
        <v>0</v>
      </c>
      <c r="CA75" s="319">
        <f t="shared" si="156"/>
        <v>0</v>
      </c>
      <c r="CB75" s="317">
        <f t="shared" si="233"/>
        <v>0</v>
      </c>
      <c r="CC75" s="319">
        <f>IF(tekst="åpningsbalanse",0,IF(tekst="råbalanse",0,IF(tekst="balanse",0,IF(tekst="inngående balanse",0,IF(tekst="saldobalanse",0,IF(tekst="årsoppgjør",0,CB75))))))</f>
        <v>0</v>
      </c>
      <c r="CD75" s="319">
        <f t="shared" si="235"/>
        <v>0</v>
      </c>
      <c r="CE75" s="319">
        <f t="shared" si="236"/>
        <v>0</v>
      </c>
      <c r="CF75" s="333">
        <f>IF(dmvakode=2,L75,IF(kmvakode=2,L75,0))</f>
        <v>0</v>
      </c>
      <c r="CG75" s="309">
        <f>IF(dmvakode=5,L75,IF(kmvakode=5,L75,0))</f>
        <v>0</v>
      </c>
      <c r="CH75" s="309">
        <f>IF(dmvakode=8,L75,IF(kmvakode=8,L75,0))</f>
        <v>0</v>
      </c>
      <c r="CI75" s="309">
        <f>IF(dmvakode=1,M75,IF(kmvakode=1,M75,0))</f>
        <v>0</v>
      </c>
      <c r="CJ75" s="309">
        <f>IF(dmvakode=4,M75,IF(kmvakode=4,M75,0))</f>
        <v>0</v>
      </c>
      <c r="CK75" s="379">
        <f>IF(dmvakode=7,M75,IF(kmvakode=7,M75,0))</f>
        <v>0</v>
      </c>
      <c r="CL75" s="403">
        <f t="shared" si="173"/>
        <v>0</v>
      </c>
      <c r="CM75" s="403">
        <f t="shared" si="173"/>
        <v>0</v>
      </c>
      <c r="CN75" s="403">
        <f t="shared" si="173"/>
        <v>0</v>
      </c>
      <c r="CO75" s="403">
        <f t="shared" si="173"/>
        <v>0</v>
      </c>
      <c r="CP75" s="403">
        <f t="shared" si="173"/>
        <v>0</v>
      </c>
      <c r="CQ75" s="403">
        <f t="shared" si="173"/>
        <v>0</v>
      </c>
      <c r="CR75" s="403">
        <f t="shared" si="173"/>
        <v>0</v>
      </c>
      <c r="CS75" s="403">
        <f t="shared" si="173"/>
        <v>0</v>
      </c>
      <c r="CT75" s="403">
        <f t="shared" si="173"/>
        <v>0</v>
      </c>
      <c r="CU75" s="403">
        <f t="shared" si="173"/>
        <v>0</v>
      </c>
      <c r="CV75" s="403">
        <f t="shared" si="173"/>
        <v>0</v>
      </c>
      <c r="CW75" s="403">
        <f t="shared" si="173"/>
        <v>0</v>
      </c>
      <c r="CX75" s="403">
        <f t="shared" si="174"/>
        <v>0</v>
      </c>
      <c r="CY75" s="403">
        <f t="shared" si="174"/>
        <v>0</v>
      </c>
      <c r="CZ75" s="403">
        <f t="shared" si="174"/>
        <v>0</v>
      </c>
      <c r="DA75" s="403">
        <f t="shared" si="174"/>
        <v>0</v>
      </c>
      <c r="DB75" s="403">
        <f t="shared" si="174"/>
        <v>0</v>
      </c>
      <c r="DC75" s="403">
        <f t="shared" si="174"/>
        <v>0</v>
      </c>
      <c r="DD75" s="403">
        <f t="shared" si="174"/>
        <v>0</v>
      </c>
      <c r="DE75" s="403">
        <f t="shared" si="174"/>
        <v>0</v>
      </c>
      <c r="DF75" s="403">
        <f t="shared" si="174"/>
        <v>0</v>
      </c>
      <c r="DG75" s="403">
        <f t="shared" si="174"/>
        <v>0</v>
      </c>
      <c r="DH75" s="403">
        <f t="shared" si="174"/>
        <v>0</v>
      </c>
      <c r="DI75" s="403">
        <f t="shared" si="174"/>
        <v>0</v>
      </c>
      <c r="DJ75" s="403">
        <f t="shared" si="174"/>
        <v>0</v>
      </c>
      <c r="DK75" s="403">
        <f t="shared" si="174"/>
        <v>0</v>
      </c>
      <c r="DL75" s="403">
        <f t="shared" si="174"/>
        <v>0</v>
      </c>
      <c r="DM75" s="403">
        <f t="shared" si="175"/>
        <v>0</v>
      </c>
      <c r="DN75" s="403">
        <f t="shared" si="175"/>
        <v>0</v>
      </c>
      <c r="DO75" s="403">
        <f t="shared" si="175"/>
        <v>0</v>
      </c>
      <c r="DP75" s="403">
        <f t="shared" si="175"/>
        <v>0</v>
      </c>
      <c r="DQ75" s="403">
        <f t="shared" si="175"/>
        <v>0</v>
      </c>
      <c r="DR75" s="403">
        <f t="shared" si="175"/>
        <v>0</v>
      </c>
      <c r="DS75" s="403">
        <f t="shared" si="175"/>
        <v>0</v>
      </c>
      <c r="DT75" s="403">
        <f t="shared" si="175"/>
        <v>0</v>
      </c>
      <c r="DU75" s="403">
        <f t="shared" si="175"/>
        <v>0</v>
      </c>
      <c r="DV75" s="403">
        <f t="shared" si="240"/>
        <v>0</v>
      </c>
      <c r="DW75" s="403">
        <f t="shared" si="241"/>
        <v>0</v>
      </c>
      <c r="DX75" s="403">
        <f t="shared" si="176"/>
        <v>0</v>
      </c>
      <c r="DY75" s="403">
        <f t="shared" si="176"/>
        <v>0</v>
      </c>
      <c r="DZ75" s="403">
        <f t="shared" si="176"/>
        <v>0</v>
      </c>
      <c r="EA75" s="403">
        <f t="shared" si="176"/>
        <v>0</v>
      </c>
      <c r="EB75" s="403">
        <f t="shared" si="176"/>
        <v>0</v>
      </c>
      <c r="EC75" s="403">
        <f t="shared" si="176"/>
        <v>0</v>
      </c>
      <c r="ED75" s="403">
        <f t="shared" si="176"/>
        <v>0</v>
      </c>
      <c r="EE75" s="403">
        <f t="shared" si="176"/>
        <v>0</v>
      </c>
      <c r="EF75" s="403">
        <f t="shared" si="176"/>
        <v>0</v>
      </c>
      <c r="EG75" s="403">
        <f t="shared" si="177"/>
        <v>0</v>
      </c>
      <c r="EH75" s="403">
        <f t="shared" si="177"/>
        <v>0</v>
      </c>
      <c r="EI75" s="403">
        <f t="shared" si="177"/>
        <v>0</v>
      </c>
      <c r="EJ75" s="403">
        <f t="shared" si="177"/>
        <v>0</v>
      </c>
      <c r="EK75" s="403">
        <f t="shared" si="177"/>
        <v>0</v>
      </c>
      <c r="EL75" s="403">
        <f t="shared" si="177"/>
        <v>0</v>
      </c>
      <c r="EM75" s="403">
        <f t="shared" si="177"/>
        <v>0</v>
      </c>
      <c r="EN75" s="403">
        <f t="shared" si="177"/>
        <v>0</v>
      </c>
      <c r="EO75" s="403">
        <f t="shared" si="177"/>
        <v>0</v>
      </c>
      <c r="EP75" s="403">
        <f t="shared" si="178"/>
        <v>0</v>
      </c>
      <c r="EQ75" s="403">
        <f t="shared" si="178"/>
        <v>0</v>
      </c>
      <c r="ER75" s="403">
        <f t="shared" si="178"/>
        <v>0</v>
      </c>
      <c r="ES75" s="403">
        <f t="shared" si="178"/>
        <v>0</v>
      </c>
      <c r="ET75" s="403">
        <f t="shared" si="178"/>
        <v>0</v>
      </c>
      <c r="EU75" s="403">
        <f t="shared" si="178"/>
        <v>0</v>
      </c>
      <c r="EV75" s="403">
        <f t="shared" si="178"/>
        <v>0</v>
      </c>
      <c r="EW75" s="403">
        <f t="shared" si="178"/>
        <v>0</v>
      </c>
      <c r="EX75" s="403">
        <f t="shared" si="178"/>
        <v>0</v>
      </c>
      <c r="EY75" s="403">
        <f t="shared" si="178"/>
        <v>0</v>
      </c>
      <c r="EZ75" s="403">
        <f t="shared" si="178"/>
        <v>0</v>
      </c>
      <c r="FA75" s="403">
        <f t="shared" si="179"/>
        <v>0</v>
      </c>
      <c r="FB75" s="403">
        <f t="shared" si="179"/>
        <v>0</v>
      </c>
      <c r="FC75" s="403">
        <f t="shared" si="179"/>
        <v>0</v>
      </c>
      <c r="FD75" s="403">
        <f t="shared" si="179"/>
        <v>0</v>
      </c>
      <c r="FE75" s="403">
        <f t="shared" si="179"/>
        <v>0</v>
      </c>
      <c r="FF75" s="403">
        <f t="shared" si="179"/>
        <v>0</v>
      </c>
      <c r="FG75" s="403">
        <f t="shared" si="179"/>
        <v>0</v>
      </c>
      <c r="FH75" s="403">
        <f t="shared" si="179"/>
        <v>0</v>
      </c>
      <c r="FI75" s="403">
        <f t="shared" si="179"/>
        <v>0</v>
      </c>
      <c r="FJ75" s="403">
        <f t="shared" si="179"/>
        <v>0</v>
      </c>
      <c r="FK75" s="403">
        <f t="shared" si="180"/>
        <v>0</v>
      </c>
      <c r="FL75" s="403">
        <f t="shared" si="180"/>
        <v>0</v>
      </c>
      <c r="FM75" s="403">
        <f t="shared" si="180"/>
        <v>0</v>
      </c>
      <c r="FN75" s="403">
        <f t="shared" si="180"/>
        <v>0</v>
      </c>
      <c r="FO75" s="403">
        <f t="shared" si="180"/>
        <v>0</v>
      </c>
      <c r="FP75" s="403">
        <f t="shared" si="180"/>
        <v>0</v>
      </c>
      <c r="FQ75" s="403">
        <f t="shared" si="180"/>
        <v>0</v>
      </c>
      <c r="FR75" s="403">
        <f t="shared" si="180"/>
        <v>0</v>
      </c>
      <c r="FS75" s="403">
        <f t="shared" si="180"/>
        <v>0</v>
      </c>
      <c r="FT75" s="403">
        <f t="shared" si="180"/>
        <v>0</v>
      </c>
      <c r="FU75" s="403">
        <f t="shared" si="181"/>
        <v>0</v>
      </c>
      <c r="FV75" s="403">
        <f t="shared" si="181"/>
        <v>0</v>
      </c>
      <c r="FW75" s="403">
        <f t="shared" si="181"/>
        <v>0</v>
      </c>
      <c r="FX75" s="403">
        <f t="shared" si="181"/>
        <v>0</v>
      </c>
      <c r="FY75" s="403">
        <f t="shared" si="181"/>
        <v>0</v>
      </c>
      <c r="FZ75" s="403">
        <f t="shared" si="181"/>
        <v>0</v>
      </c>
      <c r="GA75" s="403">
        <f t="shared" si="181"/>
        <v>0</v>
      </c>
      <c r="GB75" s="403">
        <f t="shared" si="181"/>
        <v>0</v>
      </c>
      <c r="GC75" s="403">
        <f t="shared" si="181"/>
        <v>0</v>
      </c>
      <c r="GD75" s="403">
        <f t="shared" si="181"/>
        <v>0</v>
      </c>
      <c r="GE75" s="403">
        <f t="shared" si="181"/>
        <v>0</v>
      </c>
      <c r="GF75" s="403">
        <f t="shared" si="181"/>
        <v>0</v>
      </c>
      <c r="GG75" s="403">
        <f t="shared" si="181"/>
        <v>0</v>
      </c>
      <c r="GH75" s="403">
        <f t="shared" si="181"/>
        <v>0</v>
      </c>
      <c r="GI75" s="403">
        <f t="shared" si="182"/>
        <v>0</v>
      </c>
      <c r="GJ75" s="403">
        <f t="shared" si="182"/>
        <v>0</v>
      </c>
      <c r="GK75" s="403">
        <f t="shared" si="182"/>
        <v>0</v>
      </c>
      <c r="GL75" s="403">
        <f t="shared" si="182"/>
        <v>0</v>
      </c>
      <c r="GM75" s="403">
        <f t="shared" si="182"/>
        <v>0</v>
      </c>
      <c r="GN75" s="403">
        <f t="shared" si="182"/>
        <v>0</v>
      </c>
      <c r="GO75" s="403">
        <f t="shared" si="182"/>
        <v>0</v>
      </c>
      <c r="GP75" s="403">
        <f t="shared" si="182"/>
        <v>0</v>
      </c>
      <c r="GQ75" s="403">
        <f t="shared" si="182"/>
        <v>0</v>
      </c>
      <c r="GR75" s="403">
        <f t="shared" si="183"/>
        <v>0</v>
      </c>
      <c r="GS75" s="403">
        <f t="shared" si="183"/>
        <v>0</v>
      </c>
      <c r="GT75" s="403">
        <f t="shared" si="183"/>
        <v>0</v>
      </c>
      <c r="GU75" s="403">
        <f t="shared" si="183"/>
        <v>0</v>
      </c>
      <c r="GV75" s="403">
        <f t="shared" si="183"/>
        <v>0</v>
      </c>
      <c r="GW75" s="403">
        <f t="shared" si="183"/>
        <v>0</v>
      </c>
      <c r="GX75" s="403">
        <f t="shared" si="183"/>
        <v>0</v>
      </c>
      <c r="GY75" s="403">
        <f t="shared" si="183"/>
        <v>0</v>
      </c>
      <c r="GZ75" s="403">
        <f t="shared" si="183"/>
        <v>0</v>
      </c>
      <c r="HA75" s="403">
        <f t="shared" si="183"/>
        <v>0</v>
      </c>
      <c r="HB75" s="403">
        <f t="shared" si="183"/>
        <v>0</v>
      </c>
      <c r="HC75" s="311"/>
      <c r="HD75" s="311"/>
      <c r="HE75" s="311"/>
      <c r="HF75" s="311"/>
      <c r="HG75" s="221" t="str">
        <f t="shared" si="237"/>
        <v/>
      </c>
      <c r="HH75" s="221" t="str">
        <f t="shared" si="238"/>
        <v/>
      </c>
      <c r="HI75" s="311"/>
      <c r="HJ75" s="311"/>
      <c r="HK75" s="311"/>
      <c r="HL75" s="311"/>
      <c r="HM75" s="311"/>
      <c r="HN75" s="311"/>
      <c r="HO75" s="311"/>
      <c r="HP75" s="311"/>
      <c r="HQ75" s="311"/>
      <c r="HR75" s="311"/>
      <c r="HS75" s="311"/>
      <c r="HT75" s="311"/>
      <c r="HU75" s="311"/>
      <c r="HV75" s="311"/>
      <c r="HW75" s="311"/>
      <c r="HX75" s="311"/>
      <c r="HY75" s="311"/>
      <c r="HZ75" s="311"/>
      <c r="IA75" s="311"/>
      <c r="IB75" s="311"/>
      <c r="IC75" s="311"/>
      <c r="ID75" s="311"/>
      <c r="IE75" s="311"/>
      <c r="IF75" s="311"/>
      <c r="IG75" s="311"/>
      <c r="IH75" s="311"/>
      <c r="II75" s="311"/>
      <c r="IJ75" s="311"/>
    </row>
    <row r="76" spans="1:244" s="12" customFormat="1" ht="12" customHeight="1">
      <c r="A76" s="216"/>
      <c r="B76" s="217"/>
      <c r="C76" s="223"/>
      <c r="D76" s="219"/>
      <c r="E76" s="220" t="str">
        <f t="shared" si="117"/>
        <v/>
      </c>
      <c r="F76" s="221" t="str">
        <f t="shared" si="185"/>
        <v/>
      </c>
      <c r="G76" s="219"/>
      <c r="H76" s="220" t="str">
        <f t="shared" si="118"/>
        <v/>
      </c>
      <c r="I76" s="221" t="str">
        <f t="shared" si="186"/>
        <v/>
      </c>
      <c r="J76" s="222"/>
      <c r="K76" s="252">
        <f t="shared" si="187"/>
        <v>0</v>
      </c>
      <c r="L76" s="238">
        <f t="shared" si="239"/>
        <v>0</v>
      </c>
      <c r="M76" s="238">
        <f t="shared" si="188"/>
        <v>0</v>
      </c>
      <c r="N76" s="316">
        <f t="shared" si="189"/>
        <v>0</v>
      </c>
      <c r="O76" s="316">
        <f t="shared" si="190"/>
        <v>0</v>
      </c>
      <c r="P76" s="316">
        <f t="shared" si="191"/>
        <v>0</v>
      </c>
      <c r="Q76" s="316">
        <f t="shared" si="192"/>
        <v>0</v>
      </c>
      <c r="R76" s="371">
        <f t="shared" si="193"/>
        <v>0</v>
      </c>
      <c r="S76" s="316">
        <f t="shared" si="194"/>
        <v>0</v>
      </c>
      <c r="T76" s="316">
        <f t="shared" si="195"/>
        <v>0</v>
      </c>
      <c r="U76" s="316">
        <f t="shared" si="196"/>
        <v>0</v>
      </c>
      <c r="V76" s="317">
        <f t="shared" si="197"/>
        <v>0</v>
      </c>
      <c r="W76" s="318">
        <f t="shared" si="198"/>
        <v>0</v>
      </c>
      <c r="X76" s="318">
        <f t="shared" si="199"/>
        <v>0</v>
      </c>
      <c r="Y76" s="318">
        <f t="shared" si="200"/>
        <v>0</v>
      </c>
      <c r="Z76" s="318">
        <f t="shared" si="201"/>
        <v>0</v>
      </c>
      <c r="AA76" s="318">
        <f>IF(dkontonr&gt;1499,IF(dkontonr&lt;1560,$N76,0))+IF(kkontonr&gt;1499,IF(kkontonr&lt;1560,$O76,0))+IF(dkontonr&gt;(Kontoplan!AF$3-1),IF(dkontonr&lt;(Kontoplan!AF$3+1000),$N76,0))+IF(kkontonr&gt;(Kontoplan!AF$3-1),IF(kkontonr&lt;(Kontoplan!AF$3+1000),$O76,0),0)</f>
        <v>0</v>
      </c>
      <c r="AB76" s="318">
        <f t="shared" si="202"/>
        <v>0</v>
      </c>
      <c r="AC76" s="318">
        <f t="shared" si="203"/>
        <v>0</v>
      </c>
      <c r="AD76" s="318">
        <f t="shared" si="204"/>
        <v>0</v>
      </c>
      <c r="AE76" s="318">
        <f t="shared" si="205"/>
        <v>0</v>
      </c>
      <c r="AF76" s="318">
        <f t="shared" si="206"/>
        <v>0</v>
      </c>
      <c r="AG76" s="318">
        <f>IF(dkontonr&gt;2399,IF(dkontonr&lt;2500,$N76,0))+IF(kkontonr&gt;2399,IF(kkontonr&lt;2500,$O76,0))+IF(dkontonr&gt;(Kontoplan!$AF$4-1),IF(dkontonr&lt;(Kontoplan!$AF$4+1000),$N76,0))+IF(kkontonr&gt;(Kontoplan!$AF$4-1),IF(kkontonr&lt;(Kontoplan!$AF$4+1000),$O76,0))</f>
        <v>0</v>
      </c>
      <c r="AH76" s="318">
        <f t="shared" si="207"/>
        <v>0</v>
      </c>
      <c r="AI76" s="318">
        <f t="shared" si="208"/>
        <v>0</v>
      </c>
      <c r="AJ76" s="318">
        <f t="shared" si="209"/>
        <v>0</v>
      </c>
      <c r="AK76" s="318">
        <f t="shared" si="210"/>
        <v>0</v>
      </c>
      <c r="AL76" s="318">
        <f t="shared" si="211"/>
        <v>0</v>
      </c>
      <c r="AM76" s="317">
        <f t="shared" si="212"/>
        <v>0</v>
      </c>
      <c r="AN76" s="318">
        <f t="shared" si="213"/>
        <v>0</v>
      </c>
      <c r="AO76" s="319">
        <f t="shared" si="214"/>
        <v>0</v>
      </c>
      <c r="AP76" s="318">
        <f t="shared" si="215"/>
        <v>0</v>
      </c>
      <c r="AQ76" s="318">
        <f t="shared" si="216"/>
        <v>0</v>
      </c>
      <c r="AR76" s="318">
        <f t="shared" si="217"/>
        <v>0</v>
      </c>
      <c r="AS76" s="318">
        <f t="shared" si="218"/>
        <v>0</v>
      </c>
      <c r="AT76" s="318">
        <f t="shared" si="219"/>
        <v>0</v>
      </c>
      <c r="AU76" s="318">
        <f t="shared" si="220"/>
        <v>0</v>
      </c>
      <c r="AV76" s="318">
        <f t="shared" si="221"/>
        <v>0</v>
      </c>
      <c r="AW76" s="318">
        <f t="shared" si="222"/>
        <v>0</v>
      </c>
      <c r="AX76" s="318">
        <f t="shared" si="223"/>
        <v>0</v>
      </c>
      <c r="AY76" s="318">
        <f t="shared" si="224"/>
        <v>0</v>
      </c>
      <c r="AZ76" s="318">
        <f t="shared" si="225"/>
        <v>0</v>
      </c>
      <c r="BA76" s="318">
        <f t="shared" si="226"/>
        <v>0</v>
      </c>
      <c r="BB76" s="319">
        <f t="shared" si="227"/>
        <v>0</v>
      </c>
      <c r="BC76" s="319">
        <f t="shared" si="228"/>
        <v>0</v>
      </c>
      <c r="BD76" s="317">
        <f t="shared" si="229"/>
        <v>0</v>
      </c>
      <c r="BE76" s="318">
        <f t="shared" si="230"/>
        <v>0</v>
      </c>
      <c r="BF76" s="318">
        <f t="shared" si="231"/>
        <v>0</v>
      </c>
      <c r="BG76" s="318">
        <f t="shared" si="232"/>
        <v>0</v>
      </c>
      <c r="BH76" s="317">
        <f t="shared" ref="BH76:BT76" si="242">IF(dkontonr=BH$5,$N76,0)+IF(kkontonr=BH$5,$O76,0)</f>
        <v>0</v>
      </c>
      <c r="BI76" s="319">
        <f t="shared" si="242"/>
        <v>0</v>
      </c>
      <c r="BJ76" s="319">
        <f t="shared" si="242"/>
        <v>0</v>
      </c>
      <c r="BK76" s="319">
        <f t="shared" si="242"/>
        <v>0</v>
      </c>
      <c r="BL76" s="319">
        <f t="shared" si="242"/>
        <v>0</v>
      </c>
      <c r="BM76" s="319">
        <f t="shared" si="242"/>
        <v>0</v>
      </c>
      <c r="BN76" s="319">
        <f t="shared" si="242"/>
        <v>0</v>
      </c>
      <c r="BO76" s="319">
        <f t="shared" si="242"/>
        <v>0</v>
      </c>
      <c r="BP76" s="319">
        <f t="shared" si="242"/>
        <v>0</v>
      </c>
      <c r="BQ76" s="319">
        <f t="shared" si="242"/>
        <v>0</v>
      </c>
      <c r="BR76" s="319">
        <f t="shared" si="242"/>
        <v>0</v>
      </c>
      <c r="BS76" s="319">
        <f t="shared" si="242"/>
        <v>0</v>
      </c>
      <c r="BT76" s="319">
        <f t="shared" si="242"/>
        <v>0</v>
      </c>
      <c r="BU76" s="319">
        <f t="shared" si="172"/>
        <v>0</v>
      </c>
      <c r="BV76" s="319">
        <f t="shared" si="172"/>
        <v>0</v>
      </c>
      <c r="BW76" s="319">
        <f t="shared" si="155"/>
        <v>0</v>
      </c>
      <c r="BX76" s="319">
        <f t="shared" si="156"/>
        <v>0</v>
      </c>
      <c r="BY76" s="319">
        <f t="shared" si="156"/>
        <v>0</v>
      </c>
      <c r="BZ76" s="319">
        <f t="shared" si="156"/>
        <v>0</v>
      </c>
      <c r="CA76" s="319">
        <f t="shared" si="156"/>
        <v>0</v>
      </c>
      <c r="CB76" s="317">
        <f t="shared" si="233"/>
        <v>0</v>
      </c>
      <c r="CC76" s="319">
        <f>IF(tekst="åpningsbalanse",0,IF(tekst="råbalanse",0,IF(tekst="balanse",0,IF(tekst="inngående balanse",0,IF(tekst="saldobalanse",0,IF(tekst="årsoppgjør",0,CB76))))))</f>
        <v>0</v>
      </c>
      <c r="CD76" s="319">
        <f t="shared" si="235"/>
        <v>0</v>
      </c>
      <c r="CE76" s="319">
        <f t="shared" si="236"/>
        <v>0</v>
      </c>
      <c r="CF76" s="333">
        <f>IF(dmvakode=2,L76,IF(kmvakode=2,L76,0))</f>
        <v>0</v>
      </c>
      <c r="CG76" s="309">
        <f>IF(dmvakode=5,L76,IF(kmvakode=5,L76,0))</f>
        <v>0</v>
      </c>
      <c r="CH76" s="309">
        <f>IF(dmvakode=8,L76,IF(kmvakode=8,L76,0))</f>
        <v>0</v>
      </c>
      <c r="CI76" s="309">
        <f>IF(dmvakode=1,M76,IF(kmvakode=1,M76,0))</f>
        <v>0</v>
      </c>
      <c r="CJ76" s="309">
        <f>IF(dmvakode=4,M76,IF(kmvakode=4,M76,0))</f>
        <v>0</v>
      </c>
      <c r="CK76" s="379">
        <f>IF(dmvakode=7,M76,IF(kmvakode=7,M76,0))</f>
        <v>0</v>
      </c>
      <c r="CL76" s="403">
        <f t="shared" ref="CL76:CW91" si="243">IF(dkontonr=CL$4,$N76,0)+IF(kkontonr=CL$4,$O76,0)</f>
        <v>0</v>
      </c>
      <c r="CM76" s="403">
        <f t="shared" si="243"/>
        <v>0</v>
      </c>
      <c r="CN76" s="403">
        <f t="shared" si="243"/>
        <v>0</v>
      </c>
      <c r="CO76" s="403">
        <f t="shared" si="243"/>
        <v>0</v>
      </c>
      <c r="CP76" s="403">
        <f t="shared" si="243"/>
        <v>0</v>
      </c>
      <c r="CQ76" s="403">
        <f t="shared" si="243"/>
        <v>0</v>
      </c>
      <c r="CR76" s="403">
        <f t="shared" si="243"/>
        <v>0</v>
      </c>
      <c r="CS76" s="403">
        <f t="shared" si="243"/>
        <v>0</v>
      </c>
      <c r="CT76" s="403">
        <f t="shared" si="243"/>
        <v>0</v>
      </c>
      <c r="CU76" s="403">
        <f t="shared" si="243"/>
        <v>0</v>
      </c>
      <c r="CV76" s="403">
        <f t="shared" si="173"/>
        <v>0</v>
      </c>
      <c r="CW76" s="403">
        <f t="shared" si="173"/>
        <v>0</v>
      </c>
      <c r="CX76" s="403">
        <f t="shared" ref="CX76:DL91" si="244">IF(dkontonr=CX$4,$N76,0)+IF(kkontonr=CX$4,$O76,0)</f>
        <v>0</v>
      </c>
      <c r="CY76" s="403">
        <f t="shared" si="244"/>
        <v>0</v>
      </c>
      <c r="CZ76" s="403">
        <f t="shared" si="244"/>
        <v>0</v>
      </c>
      <c r="DA76" s="403">
        <f t="shared" si="244"/>
        <v>0</v>
      </c>
      <c r="DB76" s="403">
        <f t="shared" si="244"/>
        <v>0</v>
      </c>
      <c r="DC76" s="403">
        <f t="shared" si="244"/>
        <v>0</v>
      </c>
      <c r="DD76" s="403">
        <f t="shared" si="244"/>
        <v>0</v>
      </c>
      <c r="DE76" s="403">
        <f t="shared" si="244"/>
        <v>0</v>
      </c>
      <c r="DF76" s="403">
        <f t="shared" si="174"/>
        <v>0</v>
      </c>
      <c r="DG76" s="403">
        <f t="shared" si="174"/>
        <v>0</v>
      </c>
      <c r="DH76" s="403">
        <f t="shared" si="244"/>
        <v>0</v>
      </c>
      <c r="DI76" s="403">
        <f t="shared" si="174"/>
        <v>0</v>
      </c>
      <c r="DJ76" s="403">
        <f t="shared" si="174"/>
        <v>0</v>
      </c>
      <c r="DK76" s="403">
        <f t="shared" si="174"/>
        <v>0</v>
      </c>
      <c r="DL76" s="403">
        <f t="shared" si="244"/>
        <v>0</v>
      </c>
      <c r="DM76" s="403">
        <f t="shared" ref="DM76:DU85" si="245">IF(dkontonr=DM$4,$N76,0)+IF(kkontonr=DM$4,$O76,0)</f>
        <v>0</v>
      </c>
      <c r="DN76" s="403">
        <f t="shared" si="245"/>
        <v>0</v>
      </c>
      <c r="DO76" s="403">
        <f t="shared" si="245"/>
        <v>0</v>
      </c>
      <c r="DP76" s="403">
        <f t="shared" si="245"/>
        <v>0</v>
      </c>
      <c r="DQ76" s="403">
        <f t="shared" si="245"/>
        <v>0</v>
      </c>
      <c r="DR76" s="403">
        <f t="shared" si="245"/>
        <v>0</v>
      </c>
      <c r="DS76" s="403">
        <f t="shared" si="245"/>
        <v>0</v>
      </c>
      <c r="DT76" s="403">
        <f t="shared" si="245"/>
        <v>0</v>
      </c>
      <c r="DU76" s="403">
        <f t="shared" si="245"/>
        <v>0</v>
      </c>
      <c r="DV76" s="403">
        <f t="shared" si="240"/>
        <v>0</v>
      </c>
      <c r="DW76" s="403">
        <f t="shared" si="241"/>
        <v>0</v>
      </c>
      <c r="DX76" s="403">
        <f t="shared" ref="DX76:EF91" si="246">IF(dkontonr=DX$4,$N76,0)+IF(kkontonr=DX$4,$O76,0)</f>
        <v>0</v>
      </c>
      <c r="DY76" s="403">
        <f t="shared" si="246"/>
        <v>0</v>
      </c>
      <c r="DZ76" s="403">
        <f t="shared" si="246"/>
        <v>0</v>
      </c>
      <c r="EA76" s="403">
        <f t="shared" si="246"/>
        <v>0</v>
      </c>
      <c r="EB76" s="403">
        <f t="shared" si="246"/>
        <v>0</v>
      </c>
      <c r="EC76" s="403">
        <f t="shared" si="246"/>
        <v>0</v>
      </c>
      <c r="ED76" s="403">
        <f t="shared" si="246"/>
        <v>0</v>
      </c>
      <c r="EE76" s="403">
        <f t="shared" si="246"/>
        <v>0</v>
      </c>
      <c r="EF76" s="403">
        <f t="shared" si="176"/>
        <v>0</v>
      </c>
      <c r="EG76" s="403">
        <f t="shared" ref="EG76:EO85" si="247">IF(dkontonr=EG$4,$P76,0)+IF(kkontonr=EG$4,$Q76,0)</f>
        <v>0</v>
      </c>
      <c r="EH76" s="403">
        <f t="shared" si="247"/>
        <v>0</v>
      </c>
      <c r="EI76" s="403">
        <f t="shared" si="247"/>
        <v>0</v>
      </c>
      <c r="EJ76" s="403">
        <f t="shared" si="247"/>
        <v>0</v>
      </c>
      <c r="EK76" s="403">
        <f t="shared" si="247"/>
        <v>0</v>
      </c>
      <c r="EL76" s="403">
        <f t="shared" si="247"/>
        <v>0</v>
      </c>
      <c r="EM76" s="403">
        <f t="shared" si="247"/>
        <v>0</v>
      </c>
      <c r="EN76" s="403">
        <f t="shared" si="247"/>
        <v>0</v>
      </c>
      <c r="EO76" s="403">
        <f t="shared" si="247"/>
        <v>0</v>
      </c>
      <c r="EP76" s="403">
        <f t="shared" ref="EP76:EZ91" si="248">IF(dkontonr=EP$4,$P76,0)+IF(kkontonr=EP$4,$Q76,0)</f>
        <v>0</v>
      </c>
      <c r="EQ76" s="403">
        <f t="shared" si="178"/>
        <v>0</v>
      </c>
      <c r="ER76" s="403">
        <f t="shared" si="248"/>
        <v>0</v>
      </c>
      <c r="ES76" s="403">
        <f t="shared" si="248"/>
        <v>0</v>
      </c>
      <c r="ET76" s="403">
        <f t="shared" si="248"/>
        <v>0</v>
      </c>
      <c r="EU76" s="403">
        <f t="shared" si="248"/>
        <v>0</v>
      </c>
      <c r="EV76" s="403">
        <f t="shared" si="248"/>
        <v>0</v>
      </c>
      <c r="EW76" s="403">
        <f t="shared" si="248"/>
        <v>0</v>
      </c>
      <c r="EX76" s="403">
        <f t="shared" si="248"/>
        <v>0</v>
      </c>
      <c r="EY76" s="403">
        <f t="shared" si="248"/>
        <v>0</v>
      </c>
      <c r="EZ76" s="403">
        <f t="shared" si="248"/>
        <v>0</v>
      </c>
      <c r="FA76" s="403">
        <f t="shared" ref="FA76:FJ85" si="249">IF(dkontonr=FA$4,$P76,0)+IF(kkontonr=FA$4,$Q76,0)</f>
        <v>0</v>
      </c>
      <c r="FB76" s="403">
        <f t="shared" si="249"/>
        <v>0</v>
      </c>
      <c r="FC76" s="403">
        <f t="shared" si="249"/>
        <v>0</v>
      </c>
      <c r="FD76" s="403">
        <f t="shared" si="249"/>
        <v>0</v>
      </c>
      <c r="FE76" s="403">
        <f t="shared" si="249"/>
        <v>0</v>
      </c>
      <c r="FF76" s="403">
        <f t="shared" si="249"/>
        <v>0</v>
      </c>
      <c r="FG76" s="403">
        <f t="shared" si="249"/>
        <v>0</v>
      </c>
      <c r="FH76" s="403">
        <f t="shared" si="249"/>
        <v>0</v>
      </c>
      <c r="FI76" s="403">
        <f t="shared" si="249"/>
        <v>0</v>
      </c>
      <c r="FJ76" s="403">
        <f t="shared" si="249"/>
        <v>0</v>
      </c>
      <c r="FK76" s="403">
        <f t="shared" ref="FK76:FT85" si="250">IF(dkontonr=FK$4,$P76,0)+IF(kkontonr=FK$4,$Q76,0)</f>
        <v>0</v>
      </c>
      <c r="FL76" s="403">
        <f t="shared" si="250"/>
        <v>0</v>
      </c>
      <c r="FM76" s="403">
        <f t="shared" si="250"/>
        <v>0</v>
      </c>
      <c r="FN76" s="403">
        <f t="shared" si="250"/>
        <v>0</v>
      </c>
      <c r="FO76" s="403">
        <f t="shared" si="250"/>
        <v>0</v>
      </c>
      <c r="FP76" s="403">
        <f t="shared" si="250"/>
        <v>0</v>
      </c>
      <c r="FQ76" s="403">
        <f t="shared" si="250"/>
        <v>0</v>
      </c>
      <c r="FR76" s="403">
        <f t="shared" si="250"/>
        <v>0</v>
      </c>
      <c r="FS76" s="403">
        <f t="shared" si="250"/>
        <v>0</v>
      </c>
      <c r="FT76" s="403">
        <f t="shared" si="250"/>
        <v>0</v>
      </c>
      <c r="FU76" s="403">
        <f t="shared" ref="FU76:GH91" si="251">IF(dkontonr=FU$4,$P76,0)+IF(kkontonr=FU$4,$Q76,0)</f>
        <v>0</v>
      </c>
      <c r="FV76" s="403">
        <f t="shared" si="251"/>
        <v>0</v>
      </c>
      <c r="FW76" s="403">
        <f t="shared" si="251"/>
        <v>0</v>
      </c>
      <c r="FX76" s="403">
        <f t="shared" si="251"/>
        <v>0</v>
      </c>
      <c r="FY76" s="403">
        <f t="shared" si="251"/>
        <v>0</v>
      </c>
      <c r="FZ76" s="403">
        <f t="shared" si="251"/>
        <v>0</v>
      </c>
      <c r="GA76" s="403">
        <f t="shared" si="251"/>
        <v>0</v>
      </c>
      <c r="GB76" s="403">
        <f t="shared" si="251"/>
        <v>0</v>
      </c>
      <c r="GC76" s="403">
        <f t="shared" si="251"/>
        <v>0</v>
      </c>
      <c r="GD76" s="403">
        <f t="shared" si="251"/>
        <v>0</v>
      </c>
      <c r="GE76" s="403">
        <f t="shared" si="251"/>
        <v>0</v>
      </c>
      <c r="GF76" s="403">
        <f t="shared" si="251"/>
        <v>0</v>
      </c>
      <c r="GG76" s="403">
        <f t="shared" si="251"/>
        <v>0</v>
      </c>
      <c r="GH76" s="403">
        <f t="shared" si="181"/>
        <v>0</v>
      </c>
      <c r="GI76" s="403">
        <f t="shared" ref="GI76:GQ85" si="252">IF(dkontonr=GI$4,$N76,0)+IF(kkontonr=GI$4,$O76,0)</f>
        <v>0</v>
      </c>
      <c r="GJ76" s="403">
        <f t="shared" si="252"/>
        <v>0</v>
      </c>
      <c r="GK76" s="403">
        <f t="shared" si="252"/>
        <v>0</v>
      </c>
      <c r="GL76" s="403">
        <f t="shared" si="252"/>
        <v>0</v>
      </c>
      <c r="GM76" s="403">
        <f t="shared" si="252"/>
        <v>0</v>
      </c>
      <c r="GN76" s="403">
        <f t="shared" si="252"/>
        <v>0</v>
      </c>
      <c r="GO76" s="403">
        <f t="shared" si="252"/>
        <v>0</v>
      </c>
      <c r="GP76" s="403">
        <f t="shared" si="252"/>
        <v>0</v>
      </c>
      <c r="GQ76" s="403">
        <f t="shared" si="252"/>
        <v>0</v>
      </c>
      <c r="GR76" s="403">
        <f t="shared" ref="GR76:HB91" si="253">IF(dkontonr=GR$4,$N76,0)+IF(kkontonr=GR$4,$O76,0)</f>
        <v>0</v>
      </c>
      <c r="GS76" s="403">
        <f t="shared" si="253"/>
        <v>0</v>
      </c>
      <c r="GT76" s="403">
        <f t="shared" si="253"/>
        <v>0</v>
      </c>
      <c r="GU76" s="403">
        <f t="shared" si="253"/>
        <v>0</v>
      </c>
      <c r="GV76" s="403">
        <f t="shared" si="253"/>
        <v>0</v>
      </c>
      <c r="GW76" s="403">
        <f t="shared" si="253"/>
        <v>0</v>
      </c>
      <c r="GX76" s="403">
        <f t="shared" si="253"/>
        <v>0</v>
      </c>
      <c r="GY76" s="403">
        <f t="shared" si="253"/>
        <v>0</v>
      </c>
      <c r="GZ76" s="403">
        <f t="shared" si="253"/>
        <v>0</v>
      </c>
      <c r="HA76" s="403">
        <f t="shared" si="253"/>
        <v>0</v>
      </c>
      <c r="HB76" s="403">
        <f t="shared" si="183"/>
        <v>0</v>
      </c>
      <c r="HC76" s="311"/>
      <c r="HD76" s="311"/>
      <c r="HE76" s="311"/>
      <c r="HF76" s="311"/>
      <c r="HG76" s="221" t="str">
        <f t="shared" si="237"/>
        <v/>
      </c>
      <c r="HH76" s="221" t="str">
        <f t="shared" si="238"/>
        <v/>
      </c>
      <c r="HI76" s="311"/>
      <c r="HJ76" s="311"/>
      <c r="HK76" s="311"/>
      <c r="HL76" s="311"/>
      <c r="HM76" s="311"/>
      <c r="HN76" s="311"/>
      <c r="HO76" s="311"/>
      <c r="HP76" s="311"/>
      <c r="HQ76" s="311"/>
      <c r="HR76" s="311"/>
      <c r="HS76" s="311"/>
      <c r="HT76" s="311"/>
      <c r="HU76" s="311"/>
      <c r="HV76" s="311"/>
      <c r="HW76" s="311"/>
      <c r="HX76" s="311"/>
      <c r="HY76" s="311"/>
      <c r="HZ76" s="311"/>
      <c r="IA76" s="311"/>
      <c r="IB76" s="311"/>
      <c r="IC76" s="311"/>
      <c r="ID76" s="311"/>
      <c r="IE76" s="311"/>
      <c r="IF76" s="311"/>
      <c r="IG76" s="311"/>
      <c r="IH76" s="311"/>
      <c r="II76" s="311"/>
      <c r="IJ76" s="311"/>
    </row>
    <row r="77" spans="1:244" s="12" customFormat="1" ht="12" customHeight="1">
      <c r="A77" s="216"/>
      <c r="B77" s="217"/>
      <c r="C77" s="223"/>
      <c r="D77" s="219"/>
      <c r="E77" s="220" t="str">
        <f t="shared" si="117"/>
        <v/>
      </c>
      <c r="F77" s="221" t="str">
        <f t="shared" si="185"/>
        <v/>
      </c>
      <c r="G77" s="221"/>
      <c r="H77" s="220" t="str">
        <f t="shared" si="118"/>
        <v/>
      </c>
      <c r="I77" s="221" t="str">
        <f t="shared" si="186"/>
        <v/>
      </c>
      <c r="J77" s="222"/>
      <c r="K77" s="252">
        <f t="shared" si="187"/>
        <v>0</v>
      </c>
      <c r="L77" s="238">
        <f t="shared" si="239"/>
        <v>0</v>
      </c>
      <c r="M77" s="238">
        <f t="shared" si="188"/>
        <v>0</v>
      </c>
      <c r="N77" s="316">
        <f t="shared" si="189"/>
        <v>0</v>
      </c>
      <c r="O77" s="316">
        <f t="shared" si="190"/>
        <v>0</v>
      </c>
      <c r="P77" s="316">
        <f t="shared" si="191"/>
        <v>0</v>
      </c>
      <c r="Q77" s="316">
        <f t="shared" si="192"/>
        <v>0</v>
      </c>
      <c r="R77" s="371">
        <f t="shared" si="193"/>
        <v>0</v>
      </c>
      <c r="S77" s="316">
        <f t="shared" si="194"/>
        <v>0</v>
      </c>
      <c r="T77" s="316">
        <f t="shared" si="195"/>
        <v>0</v>
      </c>
      <c r="U77" s="316">
        <f t="shared" si="196"/>
        <v>0</v>
      </c>
      <c r="V77" s="317">
        <f t="shared" si="197"/>
        <v>0</v>
      </c>
      <c r="W77" s="318">
        <f t="shared" si="198"/>
        <v>0</v>
      </c>
      <c r="X77" s="318">
        <f t="shared" si="199"/>
        <v>0</v>
      </c>
      <c r="Y77" s="318">
        <f t="shared" si="200"/>
        <v>0</v>
      </c>
      <c r="Z77" s="318">
        <f t="shared" si="201"/>
        <v>0</v>
      </c>
      <c r="AA77" s="318">
        <f>IF(dkontonr&gt;1499,IF(dkontonr&lt;1560,$N77,0))+IF(kkontonr&gt;1499,IF(kkontonr&lt;1560,$O77,0))+IF(dkontonr&gt;(Kontoplan!AF$3-1),IF(dkontonr&lt;(Kontoplan!AF$3+1000),$N77,0))+IF(kkontonr&gt;(Kontoplan!AF$3-1),IF(kkontonr&lt;(Kontoplan!AF$3+1000),$O77,0),0)</f>
        <v>0</v>
      </c>
      <c r="AB77" s="318">
        <f t="shared" si="202"/>
        <v>0</v>
      </c>
      <c r="AC77" s="318">
        <f t="shared" si="203"/>
        <v>0</v>
      </c>
      <c r="AD77" s="318">
        <f t="shared" si="204"/>
        <v>0</v>
      </c>
      <c r="AE77" s="318">
        <f t="shared" si="205"/>
        <v>0</v>
      </c>
      <c r="AF77" s="318">
        <f t="shared" si="206"/>
        <v>0</v>
      </c>
      <c r="AG77" s="318">
        <f>IF(dkontonr&gt;2399,IF(dkontonr&lt;2500,$N77,0))+IF(kkontonr&gt;2399,IF(kkontonr&lt;2500,$O77,0))+IF(dkontonr&gt;(Kontoplan!$AF$4-1),IF(dkontonr&lt;(Kontoplan!$AF$4+1000),$N77,0))+IF(kkontonr&gt;(Kontoplan!$AF$4-1),IF(kkontonr&lt;(Kontoplan!$AF$4+1000),$O77,0))</f>
        <v>0</v>
      </c>
      <c r="AH77" s="318">
        <f t="shared" si="207"/>
        <v>0</v>
      </c>
      <c r="AI77" s="318">
        <f t="shared" si="208"/>
        <v>0</v>
      </c>
      <c r="AJ77" s="318">
        <f t="shared" si="209"/>
        <v>0</v>
      </c>
      <c r="AK77" s="318">
        <f t="shared" si="210"/>
        <v>0</v>
      </c>
      <c r="AL77" s="318">
        <f t="shared" si="211"/>
        <v>0</v>
      </c>
      <c r="AM77" s="317">
        <f t="shared" si="212"/>
        <v>0</v>
      </c>
      <c r="AN77" s="318">
        <f t="shared" si="213"/>
        <v>0</v>
      </c>
      <c r="AO77" s="319">
        <f t="shared" si="214"/>
        <v>0</v>
      </c>
      <c r="AP77" s="318">
        <f t="shared" si="215"/>
        <v>0</v>
      </c>
      <c r="AQ77" s="318">
        <f t="shared" si="216"/>
        <v>0</v>
      </c>
      <c r="AR77" s="318">
        <f t="shared" si="217"/>
        <v>0</v>
      </c>
      <c r="AS77" s="318">
        <f t="shared" si="218"/>
        <v>0</v>
      </c>
      <c r="AT77" s="318">
        <f t="shared" si="219"/>
        <v>0</v>
      </c>
      <c r="AU77" s="318">
        <f t="shared" si="220"/>
        <v>0</v>
      </c>
      <c r="AV77" s="318">
        <f t="shared" si="221"/>
        <v>0</v>
      </c>
      <c r="AW77" s="318">
        <f t="shared" si="222"/>
        <v>0</v>
      </c>
      <c r="AX77" s="318">
        <f t="shared" si="223"/>
        <v>0</v>
      </c>
      <c r="AY77" s="318">
        <f t="shared" si="224"/>
        <v>0</v>
      </c>
      <c r="AZ77" s="318">
        <f t="shared" si="225"/>
        <v>0</v>
      </c>
      <c r="BA77" s="318">
        <f t="shared" si="226"/>
        <v>0</v>
      </c>
      <c r="BB77" s="319">
        <f t="shared" si="227"/>
        <v>0</v>
      </c>
      <c r="BC77" s="319">
        <f t="shared" si="228"/>
        <v>0</v>
      </c>
      <c r="BD77" s="317">
        <f t="shared" si="229"/>
        <v>0</v>
      </c>
      <c r="BE77" s="318">
        <f t="shared" si="230"/>
        <v>0</v>
      </c>
      <c r="BF77" s="318">
        <f t="shared" si="231"/>
        <v>0</v>
      </c>
      <c r="BG77" s="318">
        <f t="shared" si="232"/>
        <v>0</v>
      </c>
      <c r="BH77" s="317">
        <f t="shared" si="159"/>
        <v>0</v>
      </c>
      <c r="BI77" s="319">
        <f t="shared" si="159"/>
        <v>0</v>
      </c>
      <c r="BJ77" s="319">
        <f t="shared" si="159"/>
        <v>0</v>
      </c>
      <c r="BK77" s="319">
        <f t="shared" si="159"/>
        <v>0</v>
      </c>
      <c r="BL77" s="319">
        <f t="shared" si="159"/>
        <v>0</v>
      </c>
      <c r="BM77" s="319">
        <f t="shared" si="159"/>
        <v>0</v>
      </c>
      <c r="BN77" s="319">
        <f t="shared" si="159"/>
        <v>0</v>
      </c>
      <c r="BO77" s="319">
        <f t="shared" si="159"/>
        <v>0</v>
      </c>
      <c r="BP77" s="319">
        <f t="shared" ref="BP77:BT95" si="254">IF(dkontonr=BP$5,$N77,0)+IF(kkontonr=BP$5,$O77,0)</f>
        <v>0</v>
      </c>
      <c r="BQ77" s="319">
        <f t="shared" si="254"/>
        <v>0</v>
      </c>
      <c r="BR77" s="319">
        <f t="shared" si="254"/>
        <v>0</v>
      </c>
      <c r="BS77" s="319">
        <f t="shared" si="254"/>
        <v>0</v>
      </c>
      <c r="BT77" s="319">
        <f t="shared" si="254"/>
        <v>0</v>
      </c>
      <c r="BU77" s="319">
        <f t="shared" si="172"/>
        <v>0</v>
      </c>
      <c r="BV77" s="319">
        <f t="shared" si="172"/>
        <v>0</v>
      </c>
      <c r="BW77" s="319">
        <f t="shared" si="155"/>
        <v>0</v>
      </c>
      <c r="BX77" s="319">
        <f t="shared" si="156"/>
        <v>0</v>
      </c>
      <c r="BY77" s="319">
        <f t="shared" si="156"/>
        <v>0</v>
      </c>
      <c r="BZ77" s="319">
        <f t="shared" si="156"/>
        <v>0</v>
      </c>
      <c r="CA77" s="319">
        <f t="shared" si="156"/>
        <v>0</v>
      </c>
      <c r="CB77" s="317">
        <f t="shared" si="233"/>
        <v>0</v>
      </c>
      <c r="CC77" s="319">
        <f t="shared" si="234"/>
        <v>0</v>
      </c>
      <c r="CD77" s="319">
        <f t="shared" si="235"/>
        <v>0</v>
      </c>
      <c r="CE77" s="319">
        <f t="shared" si="236"/>
        <v>0</v>
      </c>
      <c r="CF77" s="333">
        <f t="shared" si="85"/>
        <v>0</v>
      </c>
      <c r="CG77" s="309">
        <f t="shared" si="86"/>
        <v>0</v>
      </c>
      <c r="CH77" s="309">
        <f t="shared" si="87"/>
        <v>0</v>
      </c>
      <c r="CI77" s="309">
        <f t="shared" si="88"/>
        <v>0</v>
      </c>
      <c r="CJ77" s="309">
        <f t="shared" si="89"/>
        <v>0</v>
      </c>
      <c r="CK77" s="379">
        <f t="shared" si="90"/>
        <v>0</v>
      </c>
      <c r="CL77" s="403">
        <f t="shared" si="243"/>
        <v>0</v>
      </c>
      <c r="CM77" s="403">
        <f t="shared" si="243"/>
        <v>0</v>
      </c>
      <c r="CN77" s="403">
        <f t="shared" si="243"/>
        <v>0</v>
      </c>
      <c r="CO77" s="403">
        <f t="shared" si="243"/>
        <v>0</v>
      </c>
      <c r="CP77" s="403">
        <f t="shared" si="243"/>
        <v>0</v>
      </c>
      <c r="CQ77" s="403">
        <f t="shared" si="243"/>
        <v>0</v>
      </c>
      <c r="CR77" s="403">
        <f t="shared" si="243"/>
        <v>0</v>
      </c>
      <c r="CS77" s="403">
        <f t="shared" si="243"/>
        <v>0</v>
      </c>
      <c r="CT77" s="403">
        <f t="shared" si="243"/>
        <v>0</v>
      </c>
      <c r="CU77" s="403">
        <f t="shared" si="243"/>
        <v>0</v>
      </c>
      <c r="CV77" s="403">
        <f t="shared" si="173"/>
        <v>0</v>
      </c>
      <c r="CW77" s="403">
        <f t="shared" si="173"/>
        <v>0</v>
      </c>
      <c r="CX77" s="403">
        <f t="shared" si="244"/>
        <v>0</v>
      </c>
      <c r="CY77" s="403">
        <f t="shared" si="244"/>
        <v>0</v>
      </c>
      <c r="CZ77" s="403">
        <f t="shared" si="244"/>
        <v>0</v>
      </c>
      <c r="DA77" s="403">
        <f t="shared" si="244"/>
        <v>0</v>
      </c>
      <c r="DB77" s="403">
        <f t="shared" si="244"/>
        <v>0</v>
      </c>
      <c r="DC77" s="403">
        <f t="shared" si="244"/>
        <v>0</v>
      </c>
      <c r="DD77" s="403">
        <f t="shared" si="244"/>
        <v>0</v>
      </c>
      <c r="DE77" s="403">
        <f t="shared" si="244"/>
        <v>0</v>
      </c>
      <c r="DF77" s="403">
        <f t="shared" si="174"/>
        <v>0</v>
      </c>
      <c r="DG77" s="403">
        <f t="shared" si="174"/>
        <v>0</v>
      </c>
      <c r="DH77" s="403">
        <f t="shared" si="244"/>
        <v>0</v>
      </c>
      <c r="DI77" s="403">
        <f t="shared" si="174"/>
        <v>0</v>
      </c>
      <c r="DJ77" s="403">
        <f t="shared" si="174"/>
        <v>0</v>
      </c>
      <c r="DK77" s="403">
        <f t="shared" si="174"/>
        <v>0</v>
      </c>
      <c r="DL77" s="403">
        <f t="shared" si="244"/>
        <v>0</v>
      </c>
      <c r="DM77" s="403">
        <f t="shared" si="245"/>
        <v>0</v>
      </c>
      <c r="DN77" s="403">
        <f t="shared" si="245"/>
        <v>0</v>
      </c>
      <c r="DO77" s="403">
        <f t="shared" si="245"/>
        <v>0</v>
      </c>
      <c r="DP77" s="403">
        <f t="shared" si="245"/>
        <v>0</v>
      </c>
      <c r="DQ77" s="403">
        <f t="shared" si="245"/>
        <v>0</v>
      </c>
      <c r="DR77" s="403">
        <f t="shared" si="245"/>
        <v>0</v>
      </c>
      <c r="DS77" s="403">
        <f t="shared" si="245"/>
        <v>0</v>
      </c>
      <c r="DT77" s="403">
        <f t="shared" si="245"/>
        <v>0</v>
      </c>
      <c r="DU77" s="403">
        <f t="shared" si="245"/>
        <v>0</v>
      </c>
      <c r="DV77" s="403">
        <f t="shared" si="240"/>
        <v>0</v>
      </c>
      <c r="DW77" s="403">
        <f t="shared" si="241"/>
        <v>0</v>
      </c>
      <c r="DX77" s="403">
        <f t="shared" si="246"/>
        <v>0</v>
      </c>
      <c r="DY77" s="403">
        <f t="shared" si="246"/>
        <v>0</v>
      </c>
      <c r="DZ77" s="403">
        <f t="shared" si="246"/>
        <v>0</v>
      </c>
      <c r="EA77" s="403">
        <f t="shared" si="246"/>
        <v>0</v>
      </c>
      <c r="EB77" s="403">
        <f t="shared" si="246"/>
        <v>0</v>
      </c>
      <c r="EC77" s="403">
        <f t="shared" si="246"/>
        <v>0</v>
      </c>
      <c r="ED77" s="403">
        <f t="shared" si="246"/>
        <v>0</v>
      </c>
      <c r="EE77" s="403">
        <f t="shared" si="246"/>
        <v>0</v>
      </c>
      <c r="EF77" s="403">
        <f t="shared" si="176"/>
        <v>0</v>
      </c>
      <c r="EG77" s="403">
        <f t="shared" si="247"/>
        <v>0</v>
      </c>
      <c r="EH77" s="403">
        <f t="shared" si="247"/>
        <v>0</v>
      </c>
      <c r="EI77" s="403">
        <f t="shared" si="247"/>
        <v>0</v>
      </c>
      <c r="EJ77" s="403">
        <f t="shared" si="247"/>
        <v>0</v>
      </c>
      <c r="EK77" s="403">
        <f t="shared" si="247"/>
        <v>0</v>
      </c>
      <c r="EL77" s="403">
        <f t="shared" si="247"/>
        <v>0</v>
      </c>
      <c r="EM77" s="403">
        <f t="shared" si="247"/>
        <v>0</v>
      </c>
      <c r="EN77" s="403">
        <f t="shared" si="247"/>
        <v>0</v>
      </c>
      <c r="EO77" s="403">
        <f t="shared" si="247"/>
        <v>0</v>
      </c>
      <c r="EP77" s="403">
        <f t="shared" si="248"/>
        <v>0</v>
      </c>
      <c r="EQ77" s="403">
        <f t="shared" si="178"/>
        <v>0</v>
      </c>
      <c r="ER77" s="403">
        <f t="shared" si="248"/>
        <v>0</v>
      </c>
      <c r="ES77" s="403">
        <f t="shared" si="248"/>
        <v>0</v>
      </c>
      <c r="ET77" s="403">
        <f t="shared" si="248"/>
        <v>0</v>
      </c>
      <c r="EU77" s="403">
        <f t="shared" si="248"/>
        <v>0</v>
      </c>
      <c r="EV77" s="403">
        <f t="shared" si="248"/>
        <v>0</v>
      </c>
      <c r="EW77" s="403">
        <f t="shared" si="248"/>
        <v>0</v>
      </c>
      <c r="EX77" s="403">
        <f t="shared" si="248"/>
        <v>0</v>
      </c>
      <c r="EY77" s="403">
        <f t="shared" si="248"/>
        <v>0</v>
      </c>
      <c r="EZ77" s="403">
        <f t="shared" si="248"/>
        <v>0</v>
      </c>
      <c r="FA77" s="403">
        <f t="shared" si="249"/>
        <v>0</v>
      </c>
      <c r="FB77" s="403">
        <f t="shared" si="249"/>
        <v>0</v>
      </c>
      <c r="FC77" s="403">
        <f t="shared" si="249"/>
        <v>0</v>
      </c>
      <c r="FD77" s="403">
        <f t="shared" si="249"/>
        <v>0</v>
      </c>
      <c r="FE77" s="403">
        <f t="shared" si="249"/>
        <v>0</v>
      </c>
      <c r="FF77" s="403">
        <f t="shared" si="249"/>
        <v>0</v>
      </c>
      <c r="FG77" s="403">
        <f t="shared" si="249"/>
        <v>0</v>
      </c>
      <c r="FH77" s="403">
        <f t="shared" si="249"/>
        <v>0</v>
      </c>
      <c r="FI77" s="403">
        <f t="shared" si="249"/>
        <v>0</v>
      </c>
      <c r="FJ77" s="403">
        <f t="shared" si="249"/>
        <v>0</v>
      </c>
      <c r="FK77" s="403">
        <f t="shared" si="250"/>
        <v>0</v>
      </c>
      <c r="FL77" s="403">
        <f t="shared" si="250"/>
        <v>0</v>
      </c>
      <c r="FM77" s="403">
        <f t="shared" si="250"/>
        <v>0</v>
      </c>
      <c r="FN77" s="403">
        <f t="shared" si="250"/>
        <v>0</v>
      </c>
      <c r="FO77" s="403">
        <f t="shared" si="250"/>
        <v>0</v>
      </c>
      <c r="FP77" s="403">
        <f t="shared" si="250"/>
        <v>0</v>
      </c>
      <c r="FQ77" s="403">
        <f t="shared" si="250"/>
        <v>0</v>
      </c>
      <c r="FR77" s="403">
        <f t="shared" si="250"/>
        <v>0</v>
      </c>
      <c r="FS77" s="403">
        <f t="shared" si="250"/>
        <v>0</v>
      </c>
      <c r="FT77" s="403">
        <f t="shared" si="250"/>
        <v>0</v>
      </c>
      <c r="FU77" s="403">
        <f t="shared" si="251"/>
        <v>0</v>
      </c>
      <c r="FV77" s="403">
        <f t="shared" si="251"/>
        <v>0</v>
      </c>
      <c r="FW77" s="403">
        <f t="shared" si="251"/>
        <v>0</v>
      </c>
      <c r="FX77" s="403">
        <f t="shared" si="251"/>
        <v>0</v>
      </c>
      <c r="FY77" s="403">
        <f t="shared" si="251"/>
        <v>0</v>
      </c>
      <c r="FZ77" s="403">
        <f t="shared" si="251"/>
        <v>0</v>
      </c>
      <c r="GA77" s="403">
        <f t="shared" si="251"/>
        <v>0</v>
      </c>
      <c r="GB77" s="403">
        <f t="shared" si="251"/>
        <v>0</v>
      </c>
      <c r="GC77" s="403">
        <f t="shared" si="251"/>
        <v>0</v>
      </c>
      <c r="GD77" s="403">
        <f t="shared" si="251"/>
        <v>0</v>
      </c>
      <c r="GE77" s="403">
        <f t="shared" si="251"/>
        <v>0</v>
      </c>
      <c r="GF77" s="403">
        <f t="shared" si="251"/>
        <v>0</v>
      </c>
      <c r="GG77" s="403">
        <f t="shared" si="251"/>
        <v>0</v>
      </c>
      <c r="GH77" s="403">
        <f t="shared" si="181"/>
        <v>0</v>
      </c>
      <c r="GI77" s="403">
        <f t="shared" si="252"/>
        <v>0</v>
      </c>
      <c r="GJ77" s="403">
        <f t="shared" si="252"/>
        <v>0</v>
      </c>
      <c r="GK77" s="403">
        <f t="shared" si="252"/>
        <v>0</v>
      </c>
      <c r="GL77" s="403">
        <f t="shared" si="252"/>
        <v>0</v>
      </c>
      <c r="GM77" s="403">
        <f t="shared" si="252"/>
        <v>0</v>
      </c>
      <c r="GN77" s="403">
        <f t="shared" si="252"/>
        <v>0</v>
      </c>
      <c r="GO77" s="403">
        <f t="shared" si="252"/>
        <v>0</v>
      </c>
      <c r="GP77" s="403">
        <f t="shared" si="252"/>
        <v>0</v>
      </c>
      <c r="GQ77" s="403">
        <f t="shared" si="252"/>
        <v>0</v>
      </c>
      <c r="GR77" s="403">
        <f t="shared" si="253"/>
        <v>0</v>
      </c>
      <c r="GS77" s="403">
        <f t="shared" si="253"/>
        <v>0</v>
      </c>
      <c r="GT77" s="403">
        <f t="shared" si="253"/>
        <v>0</v>
      </c>
      <c r="GU77" s="403">
        <f t="shared" si="253"/>
        <v>0</v>
      </c>
      <c r="GV77" s="403">
        <f t="shared" si="253"/>
        <v>0</v>
      </c>
      <c r="GW77" s="403">
        <f t="shared" si="253"/>
        <v>0</v>
      </c>
      <c r="GX77" s="403">
        <f t="shared" si="253"/>
        <v>0</v>
      </c>
      <c r="GY77" s="403">
        <f t="shared" si="253"/>
        <v>0</v>
      </c>
      <c r="GZ77" s="403">
        <f t="shared" si="253"/>
        <v>0</v>
      </c>
      <c r="HA77" s="403">
        <f t="shared" si="253"/>
        <v>0</v>
      </c>
      <c r="HB77" s="403">
        <f t="shared" si="183"/>
        <v>0</v>
      </c>
      <c r="HC77" s="311"/>
      <c r="HD77" s="311"/>
      <c r="HE77" s="311"/>
      <c r="HF77" s="311"/>
      <c r="HG77" s="221" t="str">
        <f t="shared" si="237"/>
        <v/>
      </c>
      <c r="HH77" s="221" t="str">
        <f t="shared" si="238"/>
        <v/>
      </c>
      <c r="HI77" s="311"/>
      <c r="HJ77" s="311"/>
      <c r="HK77" s="311"/>
      <c r="HL77" s="311"/>
      <c r="HM77" s="311"/>
      <c r="HN77" s="311"/>
      <c r="HO77" s="311"/>
      <c r="HP77" s="311"/>
      <c r="HQ77" s="311"/>
      <c r="HR77" s="311"/>
      <c r="HS77" s="311"/>
      <c r="HT77" s="311"/>
      <c r="HU77" s="311"/>
      <c r="HV77" s="311"/>
      <c r="HW77" s="311"/>
      <c r="HX77" s="311"/>
      <c r="HY77" s="311"/>
      <c r="HZ77" s="311"/>
      <c r="IA77" s="311"/>
      <c r="IB77" s="311"/>
      <c r="IC77" s="311"/>
      <c r="ID77" s="311"/>
      <c r="IE77" s="311"/>
      <c r="IF77" s="311"/>
      <c r="IG77" s="311"/>
      <c r="IH77" s="311"/>
      <c r="II77" s="311"/>
      <c r="IJ77" s="311"/>
    </row>
    <row r="78" spans="1:244" s="12" customFormat="1" ht="12" customHeight="1">
      <c r="A78" s="216"/>
      <c r="B78" s="217"/>
      <c r="C78" s="223"/>
      <c r="D78" s="219"/>
      <c r="E78" s="220" t="str">
        <f t="shared" si="117"/>
        <v/>
      </c>
      <c r="F78" s="221" t="str">
        <f t="shared" si="185"/>
        <v/>
      </c>
      <c r="G78" s="221"/>
      <c r="H78" s="220" t="str">
        <f t="shared" si="118"/>
        <v/>
      </c>
      <c r="I78" s="221" t="str">
        <f t="shared" si="186"/>
        <v/>
      </c>
      <c r="J78" s="222"/>
      <c r="K78" s="252">
        <f t="shared" si="187"/>
        <v>0</v>
      </c>
      <c r="L78" s="238">
        <f t="shared" si="239"/>
        <v>0</v>
      </c>
      <c r="M78" s="238">
        <f t="shared" si="188"/>
        <v>0</v>
      </c>
      <c r="N78" s="316">
        <f t="shared" si="189"/>
        <v>0</v>
      </c>
      <c r="O78" s="316">
        <f t="shared" si="190"/>
        <v>0</v>
      </c>
      <c r="P78" s="316">
        <f t="shared" si="191"/>
        <v>0</v>
      </c>
      <c r="Q78" s="316">
        <f t="shared" si="192"/>
        <v>0</v>
      </c>
      <c r="R78" s="371">
        <f t="shared" si="193"/>
        <v>0</v>
      </c>
      <c r="S78" s="316">
        <f t="shared" si="194"/>
        <v>0</v>
      </c>
      <c r="T78" s="316">
        <f t="shared" si="195"/>
        <v>0</v>
      </c>
      <c r="U78" s="316">
        <f t="shared" si="196"/>
        <v>0</v>
      </c>
      <c r="V78" s="317">
        <f t="shared" si="197"/>
        <v>0</v>
      </c>
      <c r="W78" s="318">
        <f t="shared" si="198"/>
        <v>0</v>
      </c>
      <c r="X78" s="318">
        <f t="shared" si="199"/>
        <v>0</v>
      </c>
      <c r="Y78" s="318">
        <f t="shared" si="200"/>
        <v>0</v>
      </c>
      <c r="Z78" s="318">
        <f t="shared" si="201"/>
        <v>0</v>
      </c>
      <c r="AA78" s="318">
        <f>IF(dkontonr&gt;1499,IF(dkontonr&lt;1560,$N78,0))+IF(kkontonr&gt;1499,IF(kkontonr&lt;1560,$O78,0))+IF(dkontonr&gt;(Kontoplan!AF$3-1),IF(dkontonr&lt;(Kontoplan!AF$3+1000),$N78,0))+IF(kkontonr&gt;(Kontoplan!AF$3-1),IF(kkontonr&lt;(Kontoplan!AF$3+1000),$O78,0),0)</f>
        <v>0</v>
      </c>
      <c r="AB78" s="318">
        <f t="shared" si="202"/>
        <v>0</v>
      </c>
      <c r="AC78" s="318">
        <f t="shared" si="203"/>
        <v>0</v>
      </c>
      <c r="AD78" s="318">
        <f t="shared" si="204"/>
        <v>0</v>
      </c>
      <c r="AE78" s="318">
        <f t="shared" si="205"/>
        <v>0</v>
      </c>
      <c r="AF78" s="318">
        <f t="shared" si="206"/>
        <v>0</v>
      </c>
      <c r="AG78" s="318">
        <f>IF(dkontonr&gt;2399,IF(dkontonr&lt;2500,$N78,0))+IF(kkontonr&gt;2399,IF(kkontonr&lt;2500,$O78,0))+IF(dkontonr&gt;(Kontoplan!$AF$4-1),IF(dkontonr&lt;(Kontoplan!$AF$4+1000),$N78,0))+IF(kkontonr&gt;(Kontoplan!$AF$4-1),IF(kkontonr&lt;(Kontoplan!$AF$4+1000),$O78,0))</f>
        <v>0</v>
      </c>
      <c r="AH78" s="318">
        <f t="shared" si="207"/>
        <v>0</v>
      </c>
      <c r="AI78" s="318">
        <f t="shared" si="208"/>
        <v>0</v>
      </c>
      <c r="AJ78" s="318">
        <f t="shared" si="209"/>
        <v>0</v>
      </c>
      <c r="AK78" s="318">
        <f t="shared" si="210"/>
        <v>0</v>
      </c>
      <c r="AL78" s="318">
        <f t="shared" si="211"/>
        <v>0</v>
      </c>
      <c r="AM78" s="317">
        <f t="shared" si="212"/>
        <v>0</v>
      </c>
      <c r="AN78" s="318">
        <f t="shared" si="213"/>
        <v>0</v>
      </c>
      <c r="AO78" s="319">
        <f t="shared" si="214"/>
        <v>0</v>
      </c>
      <c r="AP78" s="318">
        <f t="shared" si="215"/>
        <v>0</v>
      </c>
      <c r="AQ78" s="318">
        <f t="shared" si="216"/>
        <v>0</v>
      </c>
      <c r="AR78" s="318">
        <f t="shared" si="217"/>
        <v>0</v>
      </c>
      <c r="AS78" s="318">
        <f t="shared" si="218"/>
        <v>0</v>
      </c>
      <c r="AT78" s="318">
        <f t="shared" si="219"/>
        <v>0</v>
      </c>
      <c r="AU78" s="318">
        <f t="shared" si="220"/>
        <v>0</v>
      </c>
      <c r="AV78" s="318">
        <f t="shared" si="221"/>
        <v>0</v>
      </c>
      <c r="AW78" s="318">
        <f t="shared" si="222"/>
        <v>0</v>
      </c>
      <c r="AX78" s="318">
        <f t="shared" si="223"/>
        <v>0</v>
      </c>
      <c r="AY78" s="318">
        <f t="shared" si="224"/>
        <v>0</v>
      </c>
      <c r="AZ78" s="318">
        <f t="shared" si="225"/>
        <v>0</v>
      </c>
      <c r="BA78" s="318">
        <f t="shared" si="226"/>
        <v>0</v>
      </c>
      <c r="BB78" s="319">
        <f t="shared" si="227"/>
        <v>0</v>
      </c>
      <c r="BC78" s="319">
        <f t="shared" si="228"/>
        <v>0</v>
      </c>
      <c r="BD78" s="317">
        <f t="shared" si="229"/>
        <v>0</v>
      </c>
      <c r="BE78" s="318">
        <f t="shared" si="230"/>
        <v>0</v>
      </c>
      <c r="BF78" s="318">
        <f t="shared" si="231"/>
        <v>0</v>
      </c>
      <c r="BG78" s="318">
        <f t="shared" si="232"/>
        <v>0</v>
      </c>
      <c r="BH78" s="317">
        <f t="shared" ref="BH78:BO95" si="255">IF(dkontonr=BH$5,$N78,0)+IF(kkontonr=BH$5,$O78,0)</f>
        <v>0</v>
      </c>
      <c r="BI78" s="319">
        <f t="shared" si="255"/>
        <v>0</v>
      </c>
      <c r="BJ78" s="319">
        <f t="shared" si="255"/>
        <v>0</v>
      </c>
      <c r="BK78" s="319">
        <f t="shared" si="255"/>
        <v>0</v>
      </c>
      <c r="BL78" s="319">
        <f t="shared" si="255"/>
        <v>0</v>
      </c>
      <c r="BM78" s="319">
        <f t="shared" si="255"/>
        <v>0</v>
      </c>
      <c r="BN78" s="319">
        <f t="shared" si="255"/>
        <v>0</v>
      </c>
      <c r="BO78" s="319">
        <f t="shared" si="255"/>
        <v>0</v>
      </c>
      <c r="BP78" s="319">
        <f t="shared" si="254"/>
        <v>0</v>
      </c>
      <c r="BQ78" s="319">
        <f t="shared" si="254"/>
        <v>0</v>
      </c>
      <c r="BR78" s="319">
        <f t="shared" si="254"/>
        <v>0</v>
      </c>
      <c r="BS78" s="319">
        <f t="shared" si="254"/>
        <v>0</v>
      </c>
      <c r="BT78" s="319">
        <f t="shared" si="254"/>
        <v>0</v>
      </c>
      <c r="BU78" s="319">
        <f t="shared" si="172"/>
        <v>0</v>
      </c>
      <c r="BV78" s="319">
        <f t="shared" si="172"/>
        <v>0</v>
      </c>
      <c r="BW78" s="319">
        <f t="shared" si="155"/>
        <v>0</v>
      </c>
      <c r="BX78" s="319">
        <f t="shared" si="156"/>
        <v>0</v>
      </c>
      <c r="BY78" s="319">
        <f t="shared" si="156"/>
        <v>0</v>
      </c>
      <c r="BZ78" s="319">
        <f t="shared" si="156"/>
        <v>0</v>
      </c>
      <c r="CA78" s="319">
        <f t="shared" si="156"/>
        <v>0</v>
      </c>
      <c r="CB78" s="317">
        <f t="shared" si="233"/>
        <v>0</v>
      </c>
      <c r="CC78" s="319">
        <f t="shared" si="234"/>
        <v>0</v>
      </c>
      <c r="CD78" s="319">
        <f t="shared" si="235"/>
        <v>0</v>
      </c>
      <c r="CE78" s="319">
        <f t="shared" si="236"/>
        <v>0</v>
      </c>
      <c r="CF78" s="333">
        <f t="shared" si="85"/>
        <v>0</v>
      </c>
      <c r="CG78" s="309">
        <f t="shared" si="86"/>
        <v>0</v>
      </c>
      <c r="CH78" s="309">
        <f t="shared" si="87"/>
        <v>0</v>
      </c>
      <c r="CI78" s="309">
        <f t="shared" si="88"/>
        <v>0</v>
      </c>
      <c r="CJ78" s="309">
        <f t="shared" si="89"/>
        <v>0</v>
      </c>
      <c r="CK78" s="379">
        <f t="shared" si="90"/>
        <v>0</v>
      </c>
      <c r="CL78" s="403">
        <f t="shared" si="243"/>
        <v>0</v>
      </c>
      <c r="CM78" s="403">
        <f t="shared" si="243"/>
        <v>0</v>
      </c>
      <c r="CN78" s="403">
        <f t="shared" si="243"/>
        <v>0</v>
      </c>
      <c r="CO78" s="403">
        <f t="shared" si="243"/>
        <v>0</v>
      </c>
      <c r="CP78" s="403">
        <f t="shared" si="243"/>
        <v>0</v>
      </c>
      <c r="CQ78" s="403">
        <f t="shared" si="243"/>
        <v>0</v>
      </c>
      <c r="CR78" s="403">
        <f t="shared" si="243"/>
        <v>0</v>
      </c>
      <c r="CS78" s="403">
        <f t="shared" si="243"/>
        <v>0</v>
      </c>
      <c r="CT78" s="403">
        <f t="shared" si="243"/>
        <v>0</v>
      </c>
      <c r="CU78" s="403">
        <f t="shared" si="243"/>
        <v>0</v>
      </c>
      <c r="CV78" s="403">
        <f t="shared" si="173"/>
        <v>0</v>
      </c>
      <c r="CW78" s="403">
        <f t="shared" si="173"/>
        <v>0</v>
      </c>
      <c r="CX78" s="403">
        <f t="shared" si="244"/>
        <v>0</v>
      </c>
      <c r="CY78" s="403">
        <f t="shared" si="244"/>
        <v>0</v>
      </c>
      <c r="CZ78" s="403">
        <f t="shared" si="244"/>
        <v>0</v>
      </c>
      <c r="DA78" s="403">
        <f t="shared" si="244"/>
        <v>0</v>
      </c>
      <c r="DB78" s="403">
        <f t="shared" si="244"/>
        <v>0</v>
      </c>
      <c r="DC78" s="403">
        <f t="shared" si="244"/>
        <v>0</v>
      </c>
      <c r="DD78" s="403">
        <f t="shared" si="244"/>
        <v>0</v>
      </c>
      <c r="DE78" s="403">
        <f t="shared" si="244"/>
        <v>0</v>
      </c>
      <c r="DF78" s="403">
        <f t="shared" si="174"/>
        <v>0</v>
      </c>
      <c r="DG78" s="403">
        <f t="shared" si="174"/>
        <v>0</v>
      </c>
      <c r="DH78" s="403">
        <f t="shared" si="244"/>
        <v>0</v>
      </c>
      <c r="DI78" s="403">
        <f t="shared" si="174"/>
        <v>0</v>
      </c>
      <c r="DJ78" s="403">
        <f t="shared" si="174"/>
        <v>0</v>
      </c>
      <c r="DK78" s="403">
        <f t="shared" si="174"/>
        <v>0</v>
      </c>
      <c r="DL78" s="403">
        <f t="shared" si="244"/>
        <v>0</v>
      </c>
      <c r="DM78" s="403">
        <f t="shared" si="245"/>
        <v>0</v>
      </c>
      <c r="DN78" s="403">
        <f t="shared" si="245"/>
        <v>0</v>
      </c>
      <c r="DO78" s="403">
        <f t="shared" si="245"/>
        <v>0</v>
      </c>
      <c r="DP78" s="403">
        <f t="shared" si="245"/>
        <v>0</v>
      </c>
      <c r="DQ78" s="403">
        <f t="shared" si="245"/>
        <v>0</v>
      </c>
      <c r="DR78" s="403">
        <f t="shared" si="245"/>
        <v>0</v>
      </c>
      <c r="DS78" s="403">
        <f t="shared" si="245"/>
        <v>0</v>
      </c>
      <c r="DT78" s="403">
        <f t="shared" si="245"/>
        <v>0</v>
      </c>
      <c r="DU78" s="403">
        <f t="shared" si="245"/>
        <v>0</v>
      </c>
      <c r="DV78" s="403">
        <f t="shared" si="240"/>
        <v>0</v>
      </c>
      <c r="DW78" s="403">
        <f t="shared" si="241"/>
        <v>0</v>
      </c>
      <c r="DX78" s="403">
        <f t="shared" si="246"/>
        <v>0</v>
      </c>
      <c r="DY78" s="403">
        <f t="shared" si="246"/>
        <v>0</v>
      </c>
      <c r="DZ78" s="403">
        <f t="shared" si="246"/>
        <v>0</v>
      </c>
      <c r="EA78" s="403">
        <f t="shared" si="246"/>
        <v>0</v>
      </c>
      <c r="EB78" s="403">
        <f t="shared" si="246"/>
        <v>0</v>
      </c>
      <c r="EC78" s="403">
        <f t="shared" si="246"/>
        <v>0</v>
      </c>
      <c r="ED78" s="403">
        <f t="shared" si="246"/>
        <v>0</v>
      </c>
      <c r="EE78" s="403">
        <f t="shared" si="246"/>
        <v>0</v>
      </c>
      <c r="EF78" s="403">
        <f t="shared" si="176"/>
        <v>0</v>
      </c>
      <c r="EG78" s="403">
        <f t="shared" si="247"/>
        <v>0</v>
      </c>
      <c r="EH78" s="403">
        <f t="shared" si="247"/>
        <v>0</v>
      </c>
      <c r="EI78" s="403">
        <f t="shared" si="247"/>
        <v>0</v>
      </c>
      <c r="EJ78" s="403">
        <f t="shared" si="247"/>
        <v>0</v>
      </c>
      <c r="EK78" s="403">
        <f t="shared" si="247"/>
        <v>0</v>
      </c>
      <c r="EL78" s="403">
        <f t="shared" si="247"/>
        <v>0</v>
      </c>
      <c r="EM78" s="403">
        <f t="shared" si="247"/>
        <v>0</v>
      </c>
      <c r="EN78" s="403">
        <f t="shared" si="247"/>
        <v>0</v>
      </c>
      <c r="EO78" s="403">
        <f t="shared" si="247"/>
        <v>0</v>
      </c>
      <c r="EP78" s="403">
        <f t="shared" si="248"/>
        <v>0</v>
      </c>
      <c r="EQ78" s="403">
        <f t="shared" si="178"/>
        <v>0</v>
      </c>
      <c r="ER78" s="403">
        <f t="shared" si="248"/>
        <v>0</v>
      </c>
      <c r="ES78" s="403">
        <f t="shared" si="248"/>
        <v>0</v>
      </c>
      <c r="ET78" s="403">
        <f t="shared" si="248"/>
        <v>0</v>
      </c>
      <c r="EU78" s="403">
        <f t="shared" si="248"/>
        <v>0</v>
      </c>
      <c r="EV78" s="403">
        <f t="shared" si="248"/>
        <v>0</v>
      </c>
      <c r="EW78" s="403">
        <f t="shared" si="248"/>
        <v>0</v>
      </c>
      <c r="EX78" s="403">
        <f t="shared" si="248"/>
        <v>0</v>
      </c>
      <c r="EY78" s="403">
        <f t="shared" si="248"/>
        <v>0</v>
      </c>
      <c r="EZ78" s="403">
        <f t="shared" si="248"/>
        <v>0</v>
      </c>
      <c r="FA78" s="403">
        <f t="shared" si="249"/>
        <v>0</v>
      </c>
      <c r="FB78" s="403">
        <f t="shared" si="249"/>
        <v>0</v>
      </c>
      <c r="FC78" s="403">
        <f t="shared" si="249"/>
        <v>0</v>
      </c>
      <c r="FD78" s="403">
        <f t="shared" si="249"/>
        <v>0</v>
      </c>
      <c r="FE78" s="403">
        <f t="shared" si="249"/>
        <v>0</v>
      </c>
      <c r="FF78" s="403">
        <f t="shared" si="249"/>
        <v>0</v>
      </c>
      <c r="FG78" s="403">
        <f t="shared" si="249"/>
        <v>0</v>
      </c>
      <c r="FH78" s="403">
        <f t="shared" si="249"/>
        <v>0</v>
      </c>
      <c r="FI78" s="403">
        <f t="shared" si="249"/>
        <v>0</v>
      </c>
      <c r="FJ78" s="403">
        <f t="shared" si="249"/>
        <v>0</v>
      </c>
      <c r="FK78" s="403">
        <f t="shared" si="250"/>
        <v>0</v>
      </c>
      <c r="FL78" s="403">
        <f t="shared" si="250"/>
        <v>0</v>
      </c>
      <c r="FM78" s="403">
        <f t="shared" si="250"/>
        <v>0</v>
      </c>
      <c r="FN78" s="403">
        <f t="shared" si="250"/>
        <v>0</v>
      </c>
      <c r="FO78" s="403">
        <f t="shared" si="250"/>
        <v>0</v>
      </c>
      <c r="FP78" s="403">
        <f t="shared" si="250"/>
        <v>0</v>
      </c>
      <c r="FQ78" s="403">
        <f t="shared" si="250"/>
        <v>0</v>
      </c>
      <c r="FR78" s="403">
        <f t="shared" si="250"/>
        <v>0</v>
      </c>
      <c r="FS78" s="403">
        <f t="shared" si="250"/>
        <v>0</v>
      </c>
      <c r="FT78" s="403">
        <f t="shared" si="250"/>
        <v>0</v>
      </c>
      <c r="FU78" s="403">
        <f t="shared" si="251"/>
        <v>0</v>
      </c>
      <c r="FV78" s="403">
        <f t="shared" si="251"/>
        <v>0</v>
      </c>
      <c r="FW78" s="403">
        <f t="shared" si="251"/>
        <v>0</v>
      </c>
      <c r="FX78" s="403">
        <f t="shared" si="251"/>
        <v>0</v>
      </c>
      <c r="FY78" s="403">
        <f t="shared" si="251"/>
        <v>0</v>
      </c>
      <c r="FZ78" s="403">
        <f t="shared" si="251"/>
        <v>0</v>
      </c>
      <c r="GA78" s="403">
        <f t="shared" si="251"/>
        <v>0</v>
      </c>
      <c r="GB78" s="403">
        <f t="shared" si="251"/>
        <v>0</v>
      </c>
      <c r="GC78" s="403">
        <f t="shared" si="251"/>
        <v>0</v>
      </c>
      <c r="GD78" s="403">
        <f t="shared" si="251"/>
        <v>0</v>
      </c>
      <c r="GE78" s="403">
        <f t="shared" si="251"/>
        <v>0</v>
      </c>
      <c r="GF78" s="403">
        <f t="shared" si="251"/>
        <v>0</v>
      </c>
      <c r="GG78" s="403">
        <f t="shared" si="251"/>
        <v>0</v>
      </c>
      <c r="GH78" s="403">
        <f t="shared" si="181"/>
        <v>0</v>
      </c>
      <c r="GI78" s="403">
        <f t="shared" si="252"/>
        <v>0</v>
      </c>
      <c r="GJ78" s="403">
        <f t="shared" si="252"/>
        <v>0</v>
      </c>
      <c r="GK78" s="403">
        <f t="shared" si="252"/>
        <v>0</v>
      </c>
      <c r="GL78" s="403">
        <f t="shared" si="252"/>
        <v>0</v>
      </c>
      <c r="GM78" s="403">
        <f t="shared" si="252"/>
        <v>0</v>
      </c>
      <c r="GN78" s="403">
        <f t="shared" si="252"/>
        <v>0</v>
      </c>
      <c r="GO78" s="403">
        <f t="shared" si="252"/>
        <v>0</v>
      </c>
      <c r="GP78" s="403">
        <f t="shared" si="252"/>
        <v>0</v>
      </c>
      <c r="GQ78" s="403">
        <f t="shared" si="252"/>
        <v>0</v>
      </c>
      <c r="GR78" s="403">
        <f t="shared" si="253"/>
        <v>0</v>
      </c>
      <c r="GS78" s="403">
        <f t="shared" si="253"/>
        <v>0</v>
      </c>
      <c r="GT78" s="403">
        <f t="shared" si="253"/>
        <v>0</v>
      </c>
      <c r="GU78" s="403">
        <f t="shared" si="253"/>
        <v>0</v>
      </c>
      <c r="GV78" s="403">
        <f t="shared" si="253"/>
        <v>0</v>
      </c>
      <c r="GW78" s="403">
        <f t="shared" si="253"/>
        <v>0</v>
      </c>
      <c r="GX78" s="403">
        <f t="shared" si="253"/>
        <v>0</v>
      </c>
      <c r="GY78" s="403">
        <f t="shared" si="253"/>
        <v>0</v>
      </c>
      <c r="GZ78" s="403">
        <f t="shared" si="253"/>
        <v>0</v>
      </c>
      <c r="HA78" s="403">
        <f t="shared" si="253"/>
        <v>0</v>
      </c>
      <c r="HB78" s="403">
        <f t="shared" si="183"/>
        <v>0</v>
      </c>
      <c r="HC78" s="311"/>
      <c r="HD78" s="311"/>
      <c r="HE78" s="311"/>
      <c r="HF78" s="311"/>
      <c r="HG78" s="221" t="str">
        <f t="shared" si="237"/>
        <v/>
      </c>
      <c r="HH78" s="221" t="str">
        <f t="shared" si="238"/>
        <v/>
      </c>
      <c r="HI78" s="311"/>
      <c r="HJ78" s="311"/>
      <c r="HK78" s="311"/>
      <c r="HL78" s="311"/>
      <c r="HM78" s="311"/>
      <c r="HN78" s="311"/>
      <c r="HO78" s="311"/>
      <c r="HP78" s="311"/>
      <c r="HQ78" s="311"/>
      <c r="HR78" s="311"/>
      <c r="HS78" s="311"/>
      <c r="HT78" s="311"/>
      <c r="HU78" s="311"/>
      <c r="HV78" s="311"/>
      <c r="HW78" s="311"/>
      <c r="HX78" s="311"/>
      <c r="HY78" s="311"/>
      <c r="HZ78" s="311"/>
      <c r="IA78" s="311"/>
      <c r="IB78" s="311"/>
      <c r="IC78" s="311"/>
      <c r="ID78" s="311"/>
      <c r="IE78" s="311"/>
      <c r="IF78" s="311"/>
      <c r="IG78" s="311"/>
      <c r="IH78" s="311"/>
      <c r="II78" s="311"/>
      <c r="IJ78" s="311"/>
    </row>
    <row r="79" spans="1:244" s="12" customFormat="1" ht="12" customHeight="1">
      <c r="A79" s="216"/>
      <c r="B79" s="217"/>
      <c r="C79" s="223"/>
      <c r="D79" s="219"/>
      <c r="E79" s="220" t="str">
        <f t="shared" si="117"/>
        <v/>
      </c>
      <c r="F79" s="221" t="str">
        <f t="shared" si="185"/>
        <v/>
      </c>
      <c r="G79" s="221"/>
      <c r="H79" s="220" t="str">
        <f t="shared" si="118"/>
        <v/>
      </c>
      <c r="I79" s="221" t="str">
        <f t="shared" si="186"/>
        <v/>
      </c>
      <c r="J79" s="222"/>
      <c r="K79" s="252">
        <f t="shared" si="187"/>
        <v>0</v>
      </c>
      <c r="L79" s="238">
        <f t="shared" si="239"/>
        <v>0</v>
      </c>
      <c r="M79" s="238">
        <f t="shared" si="188"/>
        <v>0</v>
      </c>
      <c r="N79" s="316">
        <f t="shared" si="189"/>
        <v>0</v>
      </c>
      <c r="O79" s="316">
        <f t="shared" si="190"/>
        <v>0</v>
      </c>
      <c r="P79" s="316">
        <f t="shared" si="191"/>
        <v>0</v>
      </c>
      <c r="Q79" s="316">
        <f t="shared" si="192"/>
        <v>0</v>
      </c>
      <c r="R79" s="371">
        <f t="shared" si="193"/>
        <v>0</v>
      </c>
      <c r="S79" s="316">
        <f t="shared" si="194"/>
        <v>0</v>
      </c>
      <c r="T79" s="316">
        <f t="shared" si="195"/>
        <v>0</v>
      </c>
      <c r="U79" s="316">
        <f t="shared" si="196"/>
        <v>0</v>
      </c>
      <c r="V79" s="317">
        <f t="shared" si="197"/>
        <v>0</v>
      </c>
      <c r="W79" s="318">
        <f t="shared" si="198"/>
        <v>0</v>
      </c>
      <c r="X79" s="318">
        <f t="shared" si="199"/>
        <v>0</v>
      </c>
      <c r="Y79" s="318">
        <f t="shared" si="200"/>
        <v>0</v>
      </c>
      <c r="Z79" s="318">
        <f t="shared" si="201"/>
        <v>0</v>
      </c>
      <c r="AA79" s="318">
        <f>IF(dkontonr&gt;1499,IF(dkontonr&lt;1560,$N79,0))+IF(kkontonr&gt;1499,IF(kkontonr&lt;1560,$O79,0))+IF(dkontonr&gt;(Kontoplan!AF$3-1),IF(dkontonr&lt;(Kontoplan!AF$3+1000),$N79,0))+IF(kkontonr&gt;(Kontoplan!AF$3-1),IF(kkontonr&lt;(Kontoplan!AF$3+1000),$O79,0),0)</f>
        <v>0</v>
      </c>
      <c r="AB79" s="318">
        <f t="shared" si="202"/>
        <v>0</v>
      </c>
      <c r="AC79" s="318">
        <f t="shared" si="203"/>
        <v>0</v>
      </c>
      <c r="AD79" s="318">
        <f t="shared" si="204"/>
        <v>0</v>
      </c>
      <c r="AE79" s="318">
        <f t="shared" si="205"/>
        <v>0</v>
      </c>
      <c r="AF79" s="318">
        <f t="shared" si="206"/>
        <v>0</v>
      </c>
      <c r="AG79" s="318">
        <f>IF(dkontonr&gt;2399,IF(dkontonr&lt;2500,$N79,0))+IF(kkontonr&gt;2399,IF(kkontonr&lt;2500,$O79,0))+IF(dkontonr&gt;(Kontoplan!$AF$4-1),IF(dkontonr&lt;(Kontoplan!$AF$4+1000),$N79,0))+IF(kkontonr&gt;(Kontoplan!$AF$4-1),IF(kkontonr&lt;(Kontoplan!$AF$4+1000),$O79,0))</f>
        <v>0</v>
      </c>
      <c r="AH79" s="318">
        <f t="shared" si="207"/>
        <v>0</v>
      </c>
      <c r="AI79" s="318">
        <f t="shared" si="208"/>
        <v>0</v>
      </c>
      <c r="AJ79" s="318">
        <f t="shared" si="209"/>
        <v>0</v>
      </c>
      <c r="AK79" s="318">
        <f t="shared" si="210"/>
        <v>0</v>
      </c>
      <c r="AL79" s="318">
        <f t="shared" si="211"/>
        <v>0</v>
      </c>
      <c r="AM79" s="317">
        <f t="shared" si="212"/>
        <v>0</v>
      </c>
      <c r="AN79" s="318">
        <f t="shared" si="213"/>
        <v>0</v>
      </c>
      <c r="AO79" s="319">
        <f t="shared" si="214"/>
        <v>0</v>
      </c>
      <c r="AP79" s="318">
        <f t="shared" si="215"/>
        <v>0</v>
      </c>
      <c r="AQ79" s="318">
        <f t="shared" si="216"/>
        <v>0</v>
      </c>
      <c r="AR79" s="318">
        <f t="shared" si="217"/>
        <v>0</v>
      </c>
      <c r="AS79" s="318">
        <f t="shared" si="218"/>
        <v>0</v>
      </c>
      <c r="AT79" s="318">
        <f t="shared" si="219"/>
        <v>0</v>
      </c>
      <c r="AU79" s="318">
        <f t="shared" si="220"/>
        <v>0</v>
      </c>
      <c r="AV79" s="318">
        <f t="shared" si="221"/>
        <v>0</v>
      </c>
      <c r="AW79" s="318">
        <f t="shared" si="222"/>
        <v>0</v>
      </c>
      <c r="AX79" s="318">
        <f t="shared" si="223"/>
        <v>0</v>
      </c>
      <c r="AY79" s="318">
        <f t="shared" si="224"/>
        <v>0</v>
      </c>
      <c r="AZ79" s="318">
        <f t="shared" si="225"/>
        <v>0</v>
      </c>
      <c r="BA79" s="318">
        <f t="shared" si="226"/>
        <v>0</v>
      </c>
      <c r="BB79" s="319">
        <f t="shared" si="227"/>
        <v>0</v>
      </c>
      <c r="BC79" s="319">
        <f t="shared" si="228"/>
        <v>0</v>
      </c>
      <c r="BD79" s="317">
        <f t="shared" si="229"/>
        <v>0</v>
      </c>
      <c r="BE79" s="318">
        <f t="shared" si="230"/>
        <v>0</v>
      </c>
      <c r="BF79" s="318">
        <f t="shared" si="231"/>
        <v>0</v>
      </c>
      <c r="BG79" s="318">
        <f t="shared" si="232"/>
        <v>0</v>
      </c>
      <c r="BH79" s="317">
        <f t="shared" si="255"/>
        <v>0</v>
      </c>
      <c r="BI79" s="319">
        <f t="shared" si="255"/>
        <v>0</v>
      </c>
      <c r="BJ79" s="319">
        <f t="shared" si="255"/>
        <v>0</v>
      </c>
      <c r="BK79" s="319">
        <f t="shared" si="255"/>
        <v>0</v>
      </c>
      <c r="BL79" s="319">
        <f t="shared" si="255"/>
        <v>0</v>
      </c>
      <c r="BM79" s="319">
        <f t="shared" si="255"/>
        <v>0</v>
      </c>
      <c r="BN79" s="319">
        <f t="shared" si="255"/>
        <v>0</v>
      </c>
      <c r="BO79" s="319">
        <f t="shared" si="255"/>
        <v>0</v>
      </c>
      <c r="BP79" s="319">
        <f t="shared" si="254"/>
        <v>0</v>
      </c>
      <c r="BQ79" s="319">
        <f t="shared" si="254"/>
        <v>0</v>
      </c>
      <c r="BR79" s="319">
        <f t="shared" si="254"/>
        <v>0</v>
      </c>
      <c r="BS79" s="319">
        <f t="shared" si="254"/>
        <v>0</v>
      </c>
      <c r="BT79" s="319">
        <f t="shared" si="254"/>
        <v>0</v>
      </c>
      <c r="BU79" s="319">
        <f t="shared" si="172"/>
        <v>0</v>
      </c>
      <c r="BV79" s="319">
        <f t="shared" si="172"/>
        <v>0</v>
      </c>
      <c r="BW79" s="319">
        <f t="shared" si="155"/>
        <v>0</v>
      </c>
      <c r="BX79" s="319">
        <f t="shared" si="156"/>
        <v>0</v>
      </c>
      <c r="BY79" s="319">
        <f t="shared" si="156"/>
        <v>0</v>
      </c>
      <c r="BZ79" s="319">
        <f t="shared" si="156"/>
        <v>0</v>
      </c>
      <c r="CA79" s="319">
        <f t="shared" si="156"/>
        <v>0</v>
      </c>
      <c r="CB79" s="317">
        <f t="shared" si="233"/>
        <v>0</v>
      </c>
      <c r="CC79" s="319">
        <f t="shared" si="234"/>
        <v>0</v>
      </c>
      <c r="CD79" s="319">
        <f t="shared" si="235"/>
        <v>0</v>
      </c>
      <c r="CE79" s="319">
        <f t="shared" si="236"/>
        <v>0</v>
      </c>
      <c r="CF79" s="333">
        <f t="shared" ref="CF79:CF95" si="256">IF(dmvakode=2,L79,IF(kmvakode=2,L79,0))</f>
        <v>0</v>
      </c>
      <c r="CG79" s="309">
        <f t="shared" ref="CG79:CG95" si="257">IF(dmvakode=5,L79,IF(kmvakode=5,L79,0))</f>
        <v>0</v>
      </c>
      <c r="CH79" s="309">
        <f t="shared" ref="CH79:CH95" si="258">IF(dmvakode=8,L79,IF(kmvakode=8,L79,0))</f>
        <v>0</v>
      </c>
      <c r="CI79" s="309">
        <f t="shared" ref="CI79:CI95" si="259">IF(dmvakode=1,M79,IF(kmvakode=1,M79,0))</f>
        <v>0</v>
      </c>
      <c r="CJ79" s="309">
        <f t="shared" ref="CJ79:CJ95" si="260">IF(dmvakode=4,M79,IF(kmvakode=4,M79,0))</f>
        <v>0</v>
      </c>
      <c r="CK79" s="379">
        <f t="shared" ref="CK79:CK95" si="261">IF(dmvakode=7,M79,IF(kmvakode=7,M79,0))</f>
        <v>0</v>
      </c>
      <c r="CL79" s="403">
        <f t="shared" si="243"/>
        <v>0</v>
      </c>
      <c r="CM79" s="403">
        <f t="shared" si="243"/>
        <v>0</v>
      </c>
      <c r="CN79" s="403">
        <f t="shared" si="243"/>
        <v>0</v>
      </c>
      <c r="CO79" s="403">
        <f t="shared" si="243"/>
        <v>0</v>
      </c>
      <c r="CP79" s="403">
        <f t="shared" si="243"/>
        <v>0</v>
      </c>
      <c r="CQ79" s="403">
        <f t="shared" si="243"/>
        <v>0</v>
      </c>
      <c r="CR79" s="403">
        <f t="shared" si="243"/>
        <v>0</v>
      </c>
      <c r="CS79" s="403">
        <f t="shared" si="243"/>
        <v>0</v>
      </c>
      <c r="CT79" s="403">
        <f t="shared" si="243"/>
        <v>0</v>
      </c>
      <c r="CU79" s="403">
        <f t="shared" si="243"/>
        <v>0</v>
      </c>
      <c r="CV79" s="403">
        <f t="shared" si="173"/>
        <v>0</v>
      </c>
      <c r="CW79" s="403">
        <f t="shared" si="173"/>
        <v>0</v>
      </c>
      <c r="CX79" s="403">
        <f t="shared" si="244"/>
        <v>0</v>
      </c>
      <c r="CY79" s="403">
        <f t="shared" si="244"/>
        <v>0</v>
      </c>
      <c r="CZ79" s="403">
        <f t="shared" si="244"/>
        <v>0</v>
      </c>
      <c r="DA79" s="403">
        <f t="shared" si="244"/>
        <v>0</v>
      </c>
      <c r="DB79" s="403">
        <f t="shared" si="244"/>
        <v>0</v>
      </c>
      <c r="DC79" s="403">
        <f t="shared" si="244"/>
        <v>0</v>
      </c>
      <c r="DD79" s="403">
        <f t="shared" si="244"/>
        <v>0</v>
      </c>
      <c r="DE79" s="403">
        <f t="shared" si="244"/>
        <v>0</v>
      </c>
      <c r="DF79" s="403">
        <f t="shared" si="174"/>
        <v>0</v>
      </c>
      <c r="DG79" s="403">
        <f t="shared" si="174"/>
        <v>0</v>
      </c>
      <c r="DH79" s="403">
        <f t="shared" si="244"/>
        <v>0</v>
      </c>
      <c r="DI79" s="403">
        <f t="shared" si="174"/>
        <v>0</v>
      </c>
      <c r="DJ79" s="403">
        <f t="shared" si="174"/>
        <v>0</v>
      </c>
      <c r="DK79" s="403">
        <f t="shared" si="174"/>
        <v>0</v>
      </c>
      <c r="DL79" s="403">
        <f t="shared" si="244"/>
        <v>0</v>
      </c>
      <c r="DM79" s="403">
        <f t="shared" si="245"/>
        <v>0</v>
      </c>
      <c r="DN79" s="403">
        <f t="shared" si="245"/>
        <v>0</v>
      </c>
      <c r="DO79" s="403">
        <f t="shared" si="245"/>
        <v>0</v>
      </c>
      <c r="DP79" s="403">
        <f t="shared" si="245"/>
        <v>0</v>
      </c>
      <c r="DQ79" s="403">
        <f t="shared" si="245"/>
        <v>0</v>
      </c>
      <c r="DR79" s="403">
        <f t="shared" si="245"/>
        <v>0</v>
      </c>
      <c r="DS79" s="403">
        <f t="shared" si="245"/>
        <v>0</v>
      </c>
      <c r="DT79" s="403">
        <f t="shared" si="245"/>
        <v>0</v>
      </c>
      <c r="DU79" s="403">
        <f t="shared" si="245"/>
        <v>0</v>
      </c>
      <c r="DV79" s="403">
        <f t="shared" si="240"/>
        <v>0</v>
      </c>
      <c r="DW79" s="403">
        <f t="shared" si="241"/>
        <v>0</v>
      </c>
      <c r="DX79" s="403">
        <f t="shared" si="246"/>
        <v>0</v>
      </c>
      <c r="DY79" s="403">
        <f t="shared" si="246"/>
        <v>0</v>
      </c>
      <c r="DZ79" s="403">
        <f t="shared" si="246"/>
        <v>0</v>
      </c>
      <c r="EA79" s="403">
        <f t="shared" si="246"/>
        <v>0</v>
      </c>
      <c r="EB79" s="403">
        <f t="shared" si="246"/>
        <v>0</v>
      </c>
      <c r="EC79" s="403">
        <f t="shared" si="246"/>
        <v>0</v>
      </c>
      <c r="ED79" s="403">
        <f t="shared" si="246"/>
        <v>0</v>
      </c>
      <c r="EE79" s="403">
        <f t="shared" si="246"/>
        <v>0</v>
      </c>
      <c r="EF79" s="403">
        <f t="shared" si="176"/>
        <v>0</v>
      </c>
      <c r="EG79" s="403">
        <f t="shared" si="247"/>
        <v>0</v>
      </c>
      <c r="EH79" s="403">
        <f t="shared" si="247"/>
        <v>0</v>
      </c>
      <c r="EI79" s="403">
        <f t="shared" si="247"/>
        <v>0</v>
      </c>
      <c r="EJ79" s="403">
        <f t="shared" si="247"/>
        <v>0</v>
      </c>
      <c r="EK79" s="403">
        <f t="shared" si="247"/>
        <v>0</v>
      </c>
      <c r="EL79" s="403">
        <f t="shared" si="247"/>
        <v>0</v>
      </c>
      <c r="EM79" s="403">
        <f t="shared" si="247"/>
        <v>0</v>
      </c>
      <c r="EN79" s="403">
        <f t="shared" si="247"/>
        <v>0</v>
      </c>
      <c r="EO79" s="403">
        <f t="shared" si="247"/>
        <v>0</v>
      </c>
      <c r="EP79" s="403">
        <f t="shared" si="248"/>
        <v>0</v>
      </c>
      <c r="EQ79" s="403">
        <f t="shared" si="178"/>
        <v>0</v>
      </c>
      <c r="ER79" s="403">
        <f t="shared" si="248"/>
        <v>0</v>
      </c>
      <c r="ES79" s="403">
        <f t="shared" si="248"/>
        <v>0</v>
      </c>
      <c r="ET79" s="403">
        <f t="shared" si="248"/>
        <v>0</v>
      </c>
      <c r="EU79" s="403">
        <f t="shared" si="248"/>
        <v>0</v>
      </c>
      <c r="EV79" s="403">
        <f t="shared" si="248"/>
        <v>0</v>
      </c>
      <c r="EW79" s="403">
        <f t="shared" si="248"/>
        <v>0</v>
      </c>
      <c r="EX79" s="403">
        <f t="shared" si="248"/>
        <v>0</v>
      </c>
      <c r="EY79" s="403">
        <f t="shared" si="248"/>
        <v>0</v>
      </c>
      <c r="EZ79" s="403">
        <f t="shared" si="248"/>
        <v>0</v>
      </c>
      <c r="FA79" s="403">
        <f t="shared" si="249"/>
        <v>0</v>
      </c>
      <c r="FB79" s="403">
        <f t="shared" si="249"/>
        <v>0</v>
      </c>
      <c r="FC79" s="403">
        <f t="shared" si="249"/>
        <v>0</v>
      </c>
      <c r="FD79" s="403">
        <f t="shared" si="249"/>
        <v>0</v>
      </c>
      <c r="FE79" s="403">
        <f t="shared" si="249"/>
        <v>0</v>
      </c>
      <c r="FF79" s="403">
        <f t="shared" si="249"/>
        <v>0</v>
      </c>
      <c r="FG79" s="403">
        <f t="shared" si="249"/>
        <v>0</v>
      </c>
      <c r="FH79" s="403">
        <f t="shared" si="249"/>
        <v>0</v>
      </c>
      <c r="FI79" s="403">
        <f t="shared" si="249"/>
        <v>0</v>
      </c>
      <c r="FJ79" s="403">
        <f t="shared" si="249"/>
        <v>0</v>
      </c>
      <c r="FK79" s="403">
        <f t="shared" si="250"/>
        <v>0</v>
      </c>
      <c r="FL79" s="403">
        <f t="shared" si="250"/>
        <v>0</v>
      </c>
      <c r="FM79" s="403">
        <f t="shared" si="250"/>
        <v>0</v>
      </c>
      <c r="FN79" s="403">
        <f t="shared" si="250"/>
        <v>0</v>
      </c>
      <c r="FO79" s="403">
        <f t="shared" si="250"/>
        <v>0</v>
      </c>
      <c r="FP79" s="403">
        <f t="shared" si="250"/>
        <v>0</v>
      </c>
      <c r="FQ79" s="403">
        <f t="shared" si="250"/>
        <v>0</v>
      </c>
      <c r="FR79" s="403">
        <f t="shared" si="250"/>
        <v>0</v>
      </c>
      <c r="FS79" s="403">
        <f t="shared" si="250"/>
        <v>0</v>
      </c>
      <c r="FT79" s="403">
        <f t="shared" si="250"/>
        <v>0</v>
      </c>
      <c r="FU79" s="403">
        <f t="shared" si="251"/>
        <v>0</v>
      </c>
      <c r="FV79" s="403">
        <f t="shared" si="251"/>
        <v>0</v>
      </c>
      <c r="FW79" s="403">
        <f t="shared" si="251"/>
        <v>0</v>
      </c>
      <c r="FX79" s="403">
        <f t="shared" si="251"/>
        <v>0</v>
      </c>
      <c r="FY79" s="403">
        <f t="shared" si="251"/>
        <v>0</v>
      </c>
      <c r="FZ79" s="403">
        <f t="shared" si="251"/>
        <v>0</v>
      </c>
      <c r="GA79" s="403">
        <f t="shared" si="251"/>
        <v>0</v>
      </c>
      <c r="GB79" s="403">
        <f t="shared" si="251"/>
        <v>0</v>
      </c>
      <c r="GC79" s="403">
        <f t="shared" si="251"/>
        <v>0</v>
      </c>
      <c r="GD79" s="403">
        <f t="shared" si="251"/>
        <v>0</v>
      </c>
      <c r="GE79" s="403">
        <f t="shared" si="251"/>
        <v>0</v>
      </c>
      <c r="GF79" s="403">
        <f t="shared" si="251"/>
        <v>0</v>
      </c>
      <c r="GG79" s="403">
        <f t="shared" si="251"/>
        <v>0</v>
      </c>
      <c r="GH79" s="403">
        <f t="shared" si="181"/>
        <v>0</v>
      </c>
      <c r="GI79" s="403">
        <f t="shared" si="252"/>
        <v>0</v>
      </c>
      <c r="GJ79" s="403">
        <f t="shared" si="252"/>
        <v>0</v>
      </c>
      <c r="GK79" s="403">
        <f t="shared" si="252"/>
        <v>0</v>
      </c>
      <c r="GL79" s="403">
        <f t="shared" si="252"/>
        <v>0</v>
      </c>
      <c r="GM79" s="403">
        <f t="shared" si="252"/>
        <v>0</v>
      </c>
      <c r="GN79" s="403">
        <f t="shared" si="252"/>
        <v>0</v>
      </c>
      <c r="GO79" s="403">
        <f t="shared" si="252"/>
        <v>0</v>
      </c>
      <c r="GP79" s="403">
        <f t="shared" si="252"/>
        <v>0</v>
      </c>
      <c r="GQ79" s="403">
        <f t="shared" si="252"/>
        <v>0</v>
      </c>
      <c r="GR79" s="403">
        <f t="shared" si="253"/>
        <v>0</v>
      </c>
      <c r="GS79" s="403">
        <f t="shared" si="253"/>
        <v>0</v>
      </c>
      <c r="GT79" s="403">
        <f t="shared" si="253"/>
        <v>0</v>
      </c>
      <c r="GU79" s="403">
        <f t="shared" si="253"/>
        <v>0</v>
      </c>
      <c r="GV79" s="403">
        <f t="shared" si="253"/>
        <v>0</v>
      </c>
      <c r="GW79" s="403">
        <f t="shared" si="253"/>
        <v>0</v>
      </c>
      <c r="GX79" s="403">
        <f t="shared" si="253"/>
        <v>0</v>
      </c>
      <c r="GY79" s="403">
        <f t="shared" si="253"/>
        <v>0</v>
      </c>
      <c r="GZ79" s="403">
        <f t="shared" si="253"/>
        <v>0</v>
      </c>
      <c r="HA79" s="403">
        <f t="shared" si="253"/>
        <v>0</v>
      </c>
      <c r="HB79" s="403">
        <f t="shared" si="183"/>
        <v>0</v>
      </c>
      <c r="HC79" s="311"/>
      <c r="HD79" s="311"/>
      <c r="HE79" s="311"/>
      <c r="HF79" s="311"/>
      <c r="HG79" s="221" t="str">
        <f t="shared" si="237"/>
        <v/>
      </c>
      <c r="HH79" s="221" t="str">
        <f t="shared" si="238"/>
        <v/>
      </c>
      <c r="HI79" s="311"/>
      <c r="HJ79" s="311"/>
      <c r="HK79" s="311"/>
      <c r="HL79" s="311"/>
      <c r="HM79" s="311"/>
      <c r="HN79" s="311"/>
      <c r="HO79" s="311"/>
      <c r="HP79" s="311"/>
      <c r="HQ79" s="311"/>
      <c r="HR79" s="311"/>
      <c r="HS79" s="311"/>
      <c r="HT79" s="311"/>
      <c r="HU79" s="311"/>
      <c r="HV79" s="311"/>
      <c r="HW79" s="311"/>
      <c r="HX79" s="311"/>
      <c r="HY79" s="311"/>
      <c r="HZ79" s="311"/>
      <c r="IA79" s="311"/>
      <c r="IB79" s="311"/>
      <c r="IC79" s="311"/>
      <c r="ID79" s="311"/>
      <c r="IE79" s="311"/>
      <c r="IF79" s="311"/>
      <c r="IG79" s="311"/>
      <c r="IH79" s="311"/>
      <c r="II79" s="311"/>
      <c r="IJ79" s="311"/>
    </row>
    <row r="80" spans="1:244" s="12" customFormat="1" ht="12" customHeight="1">
      <c r="A80" s="216"/>
      <c r="B80" s="217"/>
      <c r="C80" s="223"/>
      <c r="D80" s="219"/>
      <c r="E80" s="220" t="str">
        <f t="shared" si="117"/>
        <v/>
      </c>
      <c r="F80" s="221" t="str">
        <f t="shared" si="185"/>
        <v/>
      </c>
      <c r="G80" s="221"/>
      <c r="H80" s="220" t="str">
        <f t="shared" si="118"/>
        <v/>
      </c>
      <c r="I80" s="221" t="str">
        <f t="shared" si="186"/>
        <v/>
      </c>
      <c r="J80" s="222"/>
      <c r="K80" s="252">
        <f t="shared" si="187"/>
        <v>0</v>
      </c>
      <c r="L80" s="238">
        <f t="shared" si="239"/>
        <v>0</v>
      </c>
      <c r="M80" s="238">
        <f t="shared" si="188"/>
        <v>0</v>
      </c>
      <c r="N80" s="316">
        <f t="shared" si="189"/>
        <v>0</v>
      </c>
      <c r="O80" s="316">
        <f t="shared" si="190"/>
        <v>0</v>
      </c>
      <c r="P80" s="316">
        <f t="shared" si="191"/>
        <v>0</v>
      </c>
      <c r="Q80" s="316">
        <f t="shared" si="192"/>
        <v>0</v>
      </c>
      <c r="R80" s="371">
        <f t="shared" si="193"/>
        <v>0</v>
      </c>
      <c r="S80" s="316">
        <f t="shared" si="194"/>
        <v>0</v>
      </c>
      <c r="T80" s="316">
        <f t="shared" si="195"/>
        <v>0</v>
      </c>
      <c r="U80" s="316">
        <f t="shared" si="196"/>
        <v>0</v>
      </c>
      <c r="V80" s="317">
        <f t="shared" si="197"/>
        <v>0</v>
      </c>
      <c r="W80" s="318">
        <f t="shared" si="198"/>
        <v>0</v>
      </c>
      <c r="X80" s="318">
        <f t="shared" si="199"/>
        <v>0</v>
      </c>
      <c r="Y80" s="318">
        <f t="shared" si="200"/>
        <v>0</v>
      </c>
      <c r="Z80" s="318">
        <f t="shared" si="201"/>
        <v>0</v>
      </c>
      <c r="AA80" s="318">
        <f>IF(dkontonr&gt;1499,IF(dkontonr&lt;1560,$N80,0))+IF(kkontonr&gt;1499,IF(kkontonr&lt;1560,$O80,0))+IF(dkontonr&gt;(Kontoplan!AF$3-1),IF(dkontonr&lt;(Kontoplan!AF$3+1000),$N80,0))+IF(kkontonr&gt;(Kontoplan!AF$3-1),IF(kkontonr&lt;(Kontoplan!AF$3+1000),$O80,0),0)</f>
        <v>0</v>
      </c>
      <c r="AB80" s="318">
        <f t="shared" si="202"/>
        <v>0</v>
      </c>
      <c r="AC80" s="318">
        <f t="shared" si="203"/>
        <v>0</v>
      </c>
      <c r="AD80" s="318">
        <f t="shared" si="204"/>
        <v>0</v>
      </c>
      <c r="AE80" s="318">
        <f t="shared" si="205"/>
        <v>0</v>
      </c>
      <c r="AF80" s="318">
        <f t="shared" si="206"/>
        <v>0</v>
      </c>
      <c r="AG80" s="318">
        <f>IF(dkontonr&gt;2399,IF(dkontonr&lt;2500,$N80,0))+IF(kkontonr&gt;2399,IF(kkontonr&lt;2500,$O80,0))+IF(dkontonr&gt;(Kontoplan!$AF$4-1),IF(dkontonr&lt;(Kontoplan!$AF$4+1000),$N80,0))+IF(kkontonr&gt;(Kontoplan!$AF$4-1),IF(kkontonr&lt;(Kontoplan!$AF$4+1000),$O80,0))</f>
        <v>0</v>
      </c>
      <c r="AH80" s="318">
        <f t="shared" si="207"/>
        <v>0</v>
      </c>
      <c r="AI80" s="318">
        <f t="shared" si="208"/>
        <v>0</v>
      </c>
      <c r="AJ80" s="318">
        <f t="shared" si="209"/>
        <v>0</v>
      </c>
      <c r="AK80" s="318">
        <f t="shared" si="210"/>
        <v>0</v>
      </c>
      <c r="AL80" s="318">
        <f t="shared" si="211"/>
        <v>0</v>
      </c>
      <c r="AM80" s="317">
        <f t="shared" si="212"/>
        <v>0</v>
      </c>
      <c r="AN80" s="318">
        <f t="shared" si="213"/>
        <v>0</v>
      </c>
      <c r="AO80" s="319">
        <f t="shared" si="214"/>
        <v>0</v>
      </c>
      <c r="AP80" s="318">
        <f t="shared" si="215"/>
        <v>0</v>
      </c>
      <c r="AQ80" s="318">
        <f t="shared" si="216"/>
        <v>0</v>
      </c>
      <c r="AR80" s="318">
        <f t="shared" si="217"/>
        <v>0</v>
      </c>
      <c r="AS80" s="318">
        <f t="shared" si="218"/>
        <v>0</v>
      </c>
      <c r="AT80" s="318">
        <f t="shared" si="219"/>
        <v>0</v>
      </c>
      <c r="AU80" s="318">
        <f t="shared" si="220"/>
        <v>0</v>
      </c>
      <c r="AV80" s="318">
        <f t="shared" si="221"/>
        <v>0</v>
      </c>
      <c r="AW80" s="318">
        <f t="shared" si="222"/>
        <v>0</v>
      </c>
      <c r="AX80" s="318">
        <f t="shared" si="223"/>
        <v>0</v>
      </c>
      <c r="AY80" s="318">
        <f t="shared" si="224"/>
        <v>0</v>
      </c>
      <c r="AZ80" s="318">
        <f t="shared" si="225"/>
        <v>0</v>
      </c>
      <c r="BA80" s="318">
        <f t="shared" si="226"/>
        <v>0</v>
      </c>
      <c r="BB80" s="319">
        <f t="shared" si="227"/>
        <v>0</v>
      </c>
      <c r="BC80" s="319">
        <f t="shared" si="228"/>
        <v>0</v>
      </c>
      <c r="BD80" s="317">
        <f t="shared" si="229"/>
        <v>0</v>
      </c>
      <c r="BE80" s="318">
        <f t="shared" si="230"/>
        <v>0</v>
      </c>
      <c r="BF80" s="318">
        <f t="shared" si="231"/>
        <v>0</v>
      </c>
      <c r="BG80" s="318">
        <f t="shared" si="232"/>
        <v>0</v>
      </c>
      <c r="BH80" s="317">
        <f t="shared" si="255"/>
        <v>0</v>
      </c>
      <c r="BI80" s="319">
        <f t="shared" si="255"/>
        <v>0</v>
      </c>
      <c r="BJ80" s="319">
        <f t="shared" si="255"/>
        <v>0</v>
      </c>
      <c r="BK80" s="319">
        <f t="shared" si="255"/>
        <v>0</v>
      </c>
      <c r="BL80" s="319">
        <f t="shared" si="255"/>
        <v>0</v>
      </c>
      <c r="BM80" s="319">
        <f t="shared" si="255"/>
        <v>0</v>
      </c>
      <c r="BN80" s="319">
        <f t="shared" si="255"/>
        <v>0</v>
      </c>
      <c r="BO80" s="319">
        <f t="shared" si="255"/>
        <v>0</v>
      </c>
      <c r="BP80" s="319">
        <f t="shared" si="254"/>
        <v>0</v>
      </c>
      <c r="BQ80" s="319">
        <f t="shared" si="254"/>
        <v>0</v>
      </c>
      <c r="BR80" s="319">
        <f t="shared" si="254"/>
        <v>0</v>
      </c>
      <c r="BS80" s="319">
        <f t="shared" si="254"/>
        <v>0</v>
      </c>
      <c r="BT80" s="319">
        <f t="shared" si="254"/>
        <v>0</v>
      </c>
      <c r="BU80" s="319">
        <f t="shared" ref="BU80:BV95" si="262">IF(dkontonr=BU$5,$N80,0)+IF(kkontonr=BU$5,$O80,0)</f>
        <v>0</v>
      </c>
      <c r="BV80" s="319">
        <f t="shared" si="262"/>
        <v>0</v>
      </c>
      <c r="BW80" s="319">
        <f t="shared" si="155"/>
        <v>0</v>
      </c>
      <c r="BX80" s="319">
        <f t="shared" si="156"/>
        <v>0</v>
      </c>
      <c r="BY80" s="319">
        <f t="shared" si="156"/>
        <v>0</v>
      </c>
      <c r="BZ80" s="319">
        <f t="shared" si="156"/>
        <v>0</v>
      </c>
      <c r="CA80" s="319">
        <f t="shared" si="156"/>
        <v>0</v>
      </c>
      <c r="CB80" s="317">
        <f t="shared" si="233"/>
        <v>0</v>
      </c>
      <c r="CC80" s="319">
        <f>IF(tekst="åpningsbalanse",0,IF(tekst="råbalanse",0,IF(tekst="balanse",0,IF(tekst="inngående balanse",0,IF(tekst="saldobalanse",0,IF(tekst="årsoppgjør",0,CB80))))))</f>
        <v>0</v>
      </c>
      <c r="CD80" s="319">
        <f t="shared" si="235"/>
        <v>0</v>
      </c>
      <c r="CE80" s="319">
        <f t="shared" si="236"/>
        <v>0</v>
      </c>
      <c r="CF80" s="333">
        <f>IF(dmvakode=2,L80,IF(kmvakode=2,L80,0))</f>
        <v>0</v>
      </c>
      <c r="CG80" s="309">
        <f>IF(dmvakode=5,L80,IF(kmvakode=5,L80,0))</f>
        <v>0</v>
      </c>
      <c r="CH80" s="309">
        <f>IF(dmvakode=8,L80,IF(kmvakode=8,L80,0))</f>
        <v>0</v>
      </c>
      <c r="CI80" s="309">
        <f>IF(dmvakode=1,M80,IF(kmvakode=1,M80,0))</f>
        <v>0</v>
      </c>
      <c r="CJ80" s="309">
        <f>IF(dmvakode=4,M80,IF(kmvakode=4,M80,0))</f>
        <v>0</v>
      </c>
      <c r="CK80" s="379">
        <f>IF(dmvakode=7,M80,IF(kmvakode=7,M80,0))</f>
        <v>0</v>
      </c>
      <c r="CL80" s="403">
        <f t="shared" si="243"/>
        <v>0</v>
      </c>
      <c r="CM80" s="403">
        <f t="shared" si="243"/>
        <v>0</v>
      </c>
      <c r="CN80" s="403">
        <f t="shared" si="243"/>
        <v>0</v>
      </c>
      <c r="CO80" s="403">
        <f t="shared" si="243"/>
        <v>0</v>
      </c>
      <c r="CP80" s="403">
        <f t="shared" si="243"/>
        <v>0</v>
      </c>
      <c r="CQ80" s="403">
        <f t="shared" si="243"/>
        <v>0</v>
      </c>
      <c r="CR80" s="403">
        <f t="shared" si="243"/>
        <v>0</v>
      </c>
      <c r="CS80" s="403">
        <f t="shared" si="243"/>
        <v>0</v>
      </c>
      <c r="CT80" s="403">
        <f t="shared" si="243"/>
        <v>0</v>
      </c>
      <c r="CU80" s="403">
        <f t="shared" si="243"/>
        <v>0</v>
      </c>
      <c r="CV80" s="403">
        <f t="shared" si="173"/>
        <v>0</v>
      </c>
      <c r="CW80" s="403">
        <f t="shared" si="173"/>
        <v>0</v>
      </c>
      <c r="CX80" s="403">
        <f t="shared" si="244"/>
        <v>0</v>
      </c>
      <c r="CY80" s="403">
        <f t="shared" si="244"/>
        <v>0</v>
      </c>
      <c r="CZ80" s="403">
        <f t="shared" si="244"/>
        <v>0</v>
      </c>
      <c r="DA80" s="403">
        <f t="shared" si="244"/>
        <v>0</v>
      </c>
      <c r="DB80" s="403">
        <f t="shared" si="244"/>
        <v>0</v>
      </c>
      <c r="DC80" s="403">
        <f t="shared" si="244"/>
        <v>0</v>
      </c>
      <c r="DD80" s="403">
        <f t="shared" si="244"/>
        <v>0</v>
      </c>
      <c r="DE80" s="403">
        <f t="shared" si="244"/>
        <v>0</v>
      </c>
      <c r="DF80" s="403">
        <f t="shared" si="174"/>
        <v>0</v>
      </c>
      <c r="DG80" s="403">
        <f t="shared" si="174"/>
        <v>0</v>
      </c>
      <c r="DH80" s="403">
        <f t="shared" si="244"/>
        <v>0</v>
      </c>
      <c r="DI80" s="403">
        <f t="shared" si="174"/>
        <v>0</v>
      </c>
      <c r="DJ80" s="403">
        <f t="shared" si="174"/>
        <v>0</v>
      </c>
      <c r="DK80" s="403">
        <f t="shared" si="174"/>
        <v>0</v>
      </c>
      <c r="DL80" s="403">
        <f t="shared" si="244"/>
        <v>0</v>
      </c>
      <c r="DM80" s="403">
        <f t="shared" si="245"/>
        <v>0</v>
      </c>
      <c r="DN80" s="403">
        <f t="shared" si="245"/>
        <v>0</v>
      </c>
      <c r="DO80" s="403">
        <f t="shared" si="245"/>
        <v>0</v>
      </c>
      <c r="DP80" s="403">
        <f t="shared" si="245"/>
        <v>0</v>
      </c>
      <c r="DQ80" s="403">
        <f t="shared" si="245"/>
        <v>0</v>
      </c>
      <c r="DR80" s="403">
        <f t="shared" si="245"/>
        <v>0</v>
      </c>
      <c r="DS80" s="403">
        <f t="shared" si="245"/>
        <v>0</v>
      </c>
      <c r="DT80" s="403">
        <f t="shared" si="245"/>
        <v>0</v>
      </c>
      <c r="DU80" s="403">
        <f t="shared" si="245"/>
        <v>0</v>
      </c>
      <c r="DV80" s="403">
        <f t="shared" si="240"/>
        <v>0</v>
      </c>
      <c r="DW80" s="403">
        <f t="shared" si="241"/>
        <v>0</v>
      </c>
      <c r="DX80" s="403">
        <f t="shared" si="246"/>
        <v>0</v>
      </c>
      <c r="DY80" s="403">
        <f t="shared" si="246"/>
        <v>0</v>
      </c>
      <c r="DZ80" s="403">
        <f t="shared" si="246"/>
        <v>0</v>
      </c>
      <c r="EA80" s="403">
        <f t="shared" si="246"/>
        <v>0</v>
      </c>
      <c r="EB80" s="403">
        <f t="shared" si="246"/>
        <v>0</v>
      </c>
      <c r="EC80" s="403">
        <f t="shared" si="246"/>
        <v>0</v>
      </c>
      <c r="ED80" s="403">
        <f t="shared" si="246"/>
        <v>0</v>
      </c>
      <c r="EE80" s="403">
        <f t="shared" si="246"/>
        <v>0</v>
      </c>
      <c r="EF80" s="403">
        <f t="shared" si="176"/>
        <v>0</v>
      </c>
      <c r="EG80" s="403">
        <f t="shared" si="247"/>
        <v>0</v>
      </c>
      <c r="EH80" s="403">
        <f t="shared" si="247"/>
        <v>0</v>
      </c>
      <c r="EI80" s="403">
        <f t="shared" si="247"/>
        <v>0</v>
      </c>
      <c r="EJ80" s="403">
        <f t="shared" si="247"/>
        <v>0</v>
      </c>
      <c r="EK80" s="403">
        <f t="shared" si="247"/>
        <v>0</v>
      </c>
      <c r="EL80" s="403">
        <f t="shared" si="247"/>
        <v>0</v>
      </c>
      <c r="EM80" s="403">
        <f t="shared" si="247"/>
        <v>0</v>
      </c>
      <c r="EN80" s="403">
        <f t="shared" si="247"/>
        <v>0</v>
      </c>
      <c r="EO80" s="403">
        <f t="shared" si="247"/>
        <v>0</v>
      </c>
      <c r="EP80" s="403">
        <f t="shared" si="248"/>
        <v>0</v>
      </c>
      <c r="EQ80" s="403">
        <f t="shared" si="178"/>
        <v>0</v>
      </c>
      <c r="ER80" s="403">
        <f t="shared" si="248"/>
        <v>0</v>
      </c>
      <c r="ES80" s="403">
        <f t="shared" si="248"/>
        <v>0</v>
      </c>
      <c r="ET80" s="403">
        <f t="shared" si="248"/>
        <v>0</v>
      </c>
      <c r="EU80" s="403">
        <f t="shared" si="248"/>
        <v>0</v>
      </c>
      <c r="EV80" s="403">
        <f t="shared" si="248"/>
        <v>0</v>
      </c>
      <c r="EW80" s="403">
        <f t="shared" si="248"/>
        <v>0</v>
      </c>
      <c r="EX80" s="403">
        <f t="shared" si="248"/>
        <v>0</v>
      </c>
      <c r="EY80" s="403">
        <f t="shared" si="248"/>
        <v>0</v>
      </c>
      <c r="EZ80" s="403">
        <f t="shared" si="248"/>
        <v>0</v>
      </c>
      <c r="FA80" s="403">
        <f t="shared" si="249"/>
        <v>0</v>
      </c>
      <c r="FB80" s="403">
        <f t="shared" si="249"/>
        <v>0</v>
      </c>
      <c r="FC80" s="403">
        <f t="shared" si="249"/>
        <v>0</v>
      </c>
      <c r="FD80" s="403">
        <f t="shared" si="249"/>
        <v>0</v>
      </c>
      <c r="FE80" s="403">
        <f t="shared" si="249"/>
        <v>0</v>
      </c>
      <c r="FF80" s="403">
        <f t="shared" si="249"/>
        <v>0</v>
      </c>
      <c r="FG80" s="403">
        <f t="shared" si="249"/>
        <v>0</v>
      </c>
      <c r="FH80" s="403">
        <f t="shared" si="249"/>
        <v>0</v>
      </c>
      <c r="FI80" s="403">
        <f t="shared" si="249"/>
        <v>0</v>
      </c>
      <c r="FJ80" s="403">
        <f t="shared" si="249"/>
        <v>0</v>
      </c>
      <c r="FK80" s="403">
        <f t="shared" si="250"/>
        <v>0</v>
      </c>
      <c r="FL80" s="403">
        <f t="shared" si="250"/>
        <v>0</v>
      </c>
      <c r="FM80" s="403">
        <f t="shared" si="250"/>
        <v>0</v>
      </c>
      <c r="FN80" s="403">
        <f t="shared" si="250"/>
        <v>0</v>
      </c>
      <c r="FO80" s="403">
        <f t="shared" si="250"/>
        <v>0</v>
      </c>
      <c r="FP80" s="403">
        <f t="shared" si="250"/>
        <v>0</v>
      </c>
      <c r="FQ80" s="403">
        <f t="shared" si="250"/>
        <v>0</v>
      </c>
      <c r="FR80" s="403">
        <f t="shared" si="250"/>
        <v>0</v>
      </c>
      <c r="FS80" s="403">
        <f t="shared" si="250"/>
        <v>0</v>
      </c>
      <c r="FT80" s="403">
        <f t="shared" si="250"/>
        <v>0</v>
      </c>
      <c r="FU80" s="403">
        <f t="shared" si="251"/>
        <v>0</v>
      </c>
      <c r="FV80" s="403">
        <f t="shared" si="251"/>
        <v>0</v>
      </c>
      <c r="FW80" s="403">
        <f t="shared" si="251"/>
        <v>0</v>
      </c>
      <c r="FX80" s="403">
        <f t="shared" si="251"/>
        <v>0</v>
      </c>
      <c r="FY80" s="403">
        <f t="shared" si="251"/>
        <v>0</v>
      </c>
      <c r="FZ80" s="403">
        <f t="shared" si="251"/>
        <v>0</v>
      </c>
      <c r="GA80" s="403">
        <f t="shared" si="251"/>
        <v>0</v>
      </c>
      <c r="GB80" s="403">
        <f t="shared" si="251"/>
        <v>0</v>
      </c>
      <c r="GC80" s="403">
        <f t="shared" si="251"/>
        <v>0</v>
      </c>
      <c r="GD80" s="403">
        <f t="shared" si="251"/>
        <v>0</v>
      </c>
      <c r="GE80" s="403">
        <f t="shared" si="251"/>
        <v>0</v>
      </c>
      <c r="GF80" s="403">
        <f t="shared" si="251"/>
        <v>0</v>
      </c>
      <c r="GG80" s="403">
        <f t="shared" si="251"/>
        <v>0</v>
      </c>
      <c r="GH80" s="403">
        <f t="shared" si="181"/>
        <v>0</v>
      </c>
      <c r="GI80" s="403">
        <f t="shared" si="252"/>
        <v>0</v>
      </c>
      <c r="GJ80" s="403">
        <f t="shared" si="252"/>
        <v>0</v>
      </c>
      <c r="GK80" s="403">
        <f t="shared" si="252"/>
        <v>0</v>
      </c>
      <c r="GL80" s="403">
        <f t="shared" si="252"/>
        <v>0</v>
      </c>
      <c r="GM80" s="403">
        <f t="shared" si="252"/>
        <v>0</v>
      </c>
      <c r="GN80" s="403">
        <f t="shared" si="252"/>
        <v>0</v>
      </c>
      <c r="GO80" s="403">
        <f t="shared" si="252"/>
        <v>0</v>
      </c>
      <c r="GP80" s="403">
        <f t="shared" si="252"/>
        <v>0</v>
      </c>
      <c r="GQ80" s="403">
        <f t="shared" si="252"/>
        <v>0</v>
      </c>
      <c r="GR80" s="403">
        <f t="shared" si="253"/>
        <v>0</v>
      </c>
      <c r="GS80" s="403">
        <f t="shared" si="253"/>
        <v>0</v>
      </c>
      <c r="GT80" s="403">
        <f t="shared" si="253"/>
        <v>0</v>
      </c>
      <c r="GU80" s="403">
        <f t="shared" si="253"/>
        <v>0</v>
      </c>
      <c r="GV80" s="403">
        <f t="shared" si="253"/>
        <v>0</v>
      </c>
      <c r="GW80" s="403">
        <f t="shared" si="253"/>
        <v>0</v>
      </c>
      <c r="GX80" s="403">
        <f t="shared" si="253"/>
        <v>0</v>
      </c>
      <c r="GY80" s="403">
        <f t="shared" si="253"/>
        <v>0</v>
      </c>
      <c r="GZ80" s="403">
        <f t="shared" si="253"/>
        <v>0</v>
      </c>
      <c r="HA80" s="403">
        <f t="shared" si="253"/>
        <v>0</v>
      </c>
      <c r="HB80" s="403">
        <f t="shared" si="183"/>
        <v>0</v>
      </c>
      <c r="HC80" s="311"/>
      <c r="HD80" s="311"/>
      <c r="HE80" s="311"/>
      <c r="HF80" s="311"/>
      <c r="HG80" s="221" t="str">
        <f t="shared" si="237"/>
        <v/>
      </c>
      <c r="HH80" s="221" t="str">
        <f t="shared" si="238"/>
        <v/>
      </c>
      <c r="HI80" s="311"/>
      <c r="HJ80" s="311"/>
      <c r="HK80" s="311"/>
      <c r="HL80" s="311"/>
      <c r="HM80" s="311"/>
      <c r="HN80" s="311"/>
      <c r="HO80" s="311"/>
      <c r="HP80" s="311"/>
      <c r="HQ80" s="311"/>
      <c r="HR80" s="311"/>
      <c r="HS80" s="311"/>
      <c r="HT80" s="311"/>
      <c r="HU80" s="311"/>
      <c r="HV80" s="311"/>
      <c r="HW80" s="311"/>
      <c r="HX80" s="311"/>
      <c r="HY80" s="311"/>
      <c r="HZ80" s="311"/>
      <c r="IA80" s="311"/>
      <c r="IB80" s="311"/>
      <c r="IC80" s="311"/>
      <c r="ID80" s="311"/>
      <c r="IE80" s="311"/>
      <c r="IF80" s="311"/>
      <c r="IG80" s="311"/>
      <c r="IH80" s="311"/>
      <c r="II80" s="311"/>
      <c r="IJ80" s="311"/>
    </row>
    <row r="81" spans="1:244" s="12" customFormat="1" ht="12" customHeight="1">
      <c r="A81" s="216"/>
      <c r="B81" s="217"/>
      <c r="C81" s="223"/>
      <c r="D81" s="219"/>
      <c r="E81" s="220" t="str">
        <f t="shared" si="117"/>
        <v/>
      </c>
      <c r="F81" s="221" t="str">
        <f t="shared" si="185"/>
        <v/>
      </c>
      <c r="G81" s="221"/>
      <c r="H81" s="220" t="str">
        <f t="shared" si="118"/>
        <v/>
      </c>
      <c r="I81" s="221" t="str">
        <f t="shared" si="186"/>
        <v/>
      </c>
      <c r="J81" s="222"/>
      <c r="K81" s="252">
        <f t="shared" si="187"/>
        <v>0</v>
      </c>
      <c r="L81" s="238">
        <f t="shared" si="239"/>
        <v>0</v>
      </c>
      <c r="M81" s="238">
        <f t="shared" si="188"/>
        <v>0</v>
      </c>
      <c r="N81" s="316">
        <f t="shared" si="189"/>
        <v>0</v>
      </c>
      <c r="O81" s="316">
        <f t="shared" si="190"/>
        <v>0</v>
      </c>
      <c r="P81" s="316">
        <f t="shared" si="191"/>
        <v>0</v>
      </c>
      <c r="Q81" s="316">
        <f t="shared" si="192"/>
        <v>0</v>
      </c>
      <c r="R81" s="371">
        <f t="shared" si="193"/>
        <v>0</v>
      </c>
      <c r="S81" s="316">
        <f t="shared" si="194"/>
        <v>0</v>
      </c>
      <c r="T81" s="316">
        <f t="shared" si="195"/>
        <v>0</v>
      </c>
      <c r="U81" s="316">
        <f t="shared" si="196"/>
        <v>0</v>
      </c>
      <c r="V81" s="317">
        <f t="shared" si="197"/>
        <v>0</v>
      </c>
      <c r="W81" s="318">
        <f t="shared" si="198"/>
        <v>0</v>
      </c>
      <c r="X81" s="318">
        <f t="shared" si="199"/>
        <v>0</v>
      </c>
      <c r="Y81" s="318">
        <f t="shared" si="200"/>
        <v>0</v>
      </c>
      <c r="Z81" s="318">
        <f t="shared" si="201"/>
        <v>0</v>
      </c>
      <c r="AA81" s="318">
        <f>IF(dkontonr&gt;1499,IF(dkontonr&lt;1560,$N81,0))+IF(kkontonr&gt;1499,IF(kkontonr&lt;1560,$O81,0))+IF(dkontonr&gt;(Kontoplan!AF$3-1),IF(dkontonr&lt;(Kontoplan!AF$3+1000),$N81,0))+IF(kkontonr&gt;(Kontoplan!AF$3-1),IF(kkontonr&lt;(Kontoplan!AF$3+1000),$O81,0),0)</f>
        <v>0</v>
      </c>
      <c r="AB81" s="318">
        <f t="shared" si="202"/>
        <v>0</v>
      </c>
      <c r="AC81" s="318">
        <f t="shared" si="203"/>
        <v>0</v>
      </c>
      <c r="AD81" s="318">
        <f t="shared" si="204"/>
        <v>0</v>
      </c>
      <c r="AE81" s="318">
        <f t="shared" si="205"/>
        <v>0</v>
      </c>
      <c r="AF81" s="318">
        <f t="shared" si="206"/>
        <v>0</v>
      </c>
      <c r="AG81" s="318">
        <f>IF(dkontonr&gt;2399,IF(dkontonr&lt;2500,$N81,0))+IF(kkontonr&gt;2399,IF(kkontonr&lt;2500,$O81,0))+IF(dkontonr&gt;(Kontoplan!$AF$4-1),IF(dkontonr&lt;(Kontoplan!$AF$4+1000),$N81,0))+IF(kkontonr&gt;(Kontoplan!$AF$4-1),IF(kkontonr&lt;(Kontoplan!$AF$4+1000),$O81,0))</f>
        <v>0</v>
      </c>
      <c r="AH81" s="318">
        <f t="shared" si="207"/>
        <v>0</v>
      </c>
      <c r="AI81" s="318">
        <f t="shared" si="208"/>
        <v>0</v>
      </c>
      <c r="AJ81" s="318">
        <f t="shared" si="209"/>
        <v>0</v>
      </c>
      <c r="AK81" s="318">
        <f t="shared" si="210"/>
        <v>0</v>
      </c>
      <c r="AL81" s="318">
        <f t="shared" si="211"/>
        <v>0</v>
      </c>
      <c r="AM81" s="317">
        <f t="shared" si="212"/>
        <v>0</v>
      </c>
      <c r="AN81" s="318">
        <f t="shared" si="213"/>
        <v>0</v>
      </c>
      <c r="AO81" s="319">
        <f t="shared" si="214"/>
        <v>0</v>
      </c>
      <c r="AP81" s="318">
        <f t="shared" si="215"/>
        <v>0</v>
      </c>
      <c r="AQ81" s="318">
        <f t="shared" si="216"/>
        <v>0</v>
      </c>
      <c r="AR81" s="318">
        <f t="shared" si="217"/>
        <v>0</v>
      </c>
      <c r="AS81" s="318">
        <f t="shared" si="218"/>
        <v>0</v>
      </c>
      <c r="AT81" s="318">
        <f t="shared" si="219"/>
        <v>0</v>
      </c>
      <c r="AU81" s="318">
        <f t="shared" si="220"/>
        <v>0</v>
      </c>
      <c r="AV81" s="318">
        <f t="shared" si="221"/>
        <v>0</v>
      </c>
      <c r="AW81" s="318">
        <f t="shared" si="222"/>
        <v>0</v>
      </c>
      <c r="AX81" s="318">
        <f t="shared" si="223"/>
        <v>0</v>
      </c>
      <c r="AY81" s="318">
        <f t="shared" si="224"/>
        <v>0</v>
      </c>
      <c r="AZ81" s="318">
        <f t="shared" si="225"/>
        <v>0</v>
      </c>
      <c r="BA81" s="318">
        <f t="shared" si="226"/>
        <v>0</v>
      </c>
      <c r="BB81" s="319">
        <f t="shared" si="227"/>
        <v>0</v>
      </c>
      <c r="BC81" s="319">
        <f t="shared" si="228"/>
        <v>0</v>
      </c>
      <c r="BD81" s="317">
        <f t="shared" si="229"/>
        <v>0</v>
      </c>
      <c r="BE81" s="318">
        <f t="shared" si="230"/>
        <v>0</v>
      </c>
      <c r="BF81" s="318">
        <f t="shared" si="231"/>
        <v>0</v>
      </c>
      <c r="BG81" s="318">
        <f t="shared" si="232"/>
        <v>0</v>
      </c>
      <c r="BH81" s="317">
        <f t="shared" si="255"/>
        <v>0</v>
      </c>
      <c r="BI81" s="319">
        <f t="shared" si="255"/>
        <v>0</v>
      </c>
      <c r="BJ81" s="319">
        <f t="shared" si="255"/>
        <v>0</v>
      </c>
      <c r="BK81" s="319">
        <f t="shared" si="255"/>
        <v>0</v>
      </c>
      <c r="BL81" s="319">
        <f t="shared" si="255"/>
        <v>0</v>
      </c>
      <c r="BM81" s="319">
        <f t="shared" si="255"/>
        <v>0</v>
      </c>
      <c r="BN81" s="319">
        <f t="shared" si="255"/>
        <v>0</v>
      </c>
      <c r="BO81" s="319">
        <f t="shared" si="255"/>
        <v>0</v>
      </c>
      <c r="BP81" s="319">
        <f t="shared" si="254"/>
        <v>0</v>
      </c>
      <c r="BQ81" s="319">
        <f t="shared" si="254"/>
        <v>0</v>
      </c>
      <c r="BR81" s="319">
        <f t="shared" si="254"/>
        <v>0</v>
      </c>
      <c r="BS81" s="319">
        <f t="shared" si="254"/>
        <v>0</v>
      </c>
      <c r="BT81" s="319">
        <f t="shared" si="254"/>
        <v>0</v>
      </c>
      <c r="BU81" s="319">
        <f t="shared" si="262"/>
        <v>0</v>
      </c>
      <c r="BV81" s="319">
        <f t="shared" si="262"/>
        <v>0</v>
      </c>
      <c r="BW81" s="319">
        <f t="shared" si="155"/>
        <v>0</v>
      </c>
      <c r="BX81" s="319">
        <f t="shared" si="156"/>
        <v>0</v>
      </c>
      <c r="BY81" s="319">
        <f t="shared" si="156"/>
        <v>0</v>
      </c>
      <c r="BZ81" s="319">
        <f t="shared" si="156"/>
        <v>0</v>
      </c>
      <c r="CA81" s="319">
        <f t="shared" si="156"/>
        <v>0</v>
      </c>
      <c r="CB81" s="317">
        <f t="shared" si="233"/>
        <v>0</v>
      </c>
      <c r="CC81" s="319">
        <f t="shared" si="234"/>
        <v>0</v>
      </c>
      <c r="CD81" s="319">
        <f t="shared" si="235"/>
        <v>0</v>
      </c>
      <c r="CE81" s="319">
        <f t="shared" si="236"/>
        <v>0</v>
      </c>
      <c r="CF81" s="333">
        <f t="shared" si="256"/>
        <v>0</v>
      </c>
      <c r="CG81" s="309">
        <f t="shared" si="257"/>
        <v>0</v>
      </c>
      <c r="CH81" s="309">
        <f t="shared" si="258"/>
        <v>0</v>
      </c>
      <c r="CI81" s="309">
        <f t="shared" si="259"/>
        <v>0</v>
      </c>
      <c r="CJ81" s="309">
        <f t="shared" si="260"/>
        <v>0</v>
      </c>
      <c r="CK81" s="379">
        <f t="shared" si="261"/>
        <v>0</v>
      </c>
      <c r="CL81" s="403">
        <f t="shared" si="243"/>
        <v>0</v>
      </c>
      <c r="CM81" s="403">
        <f t="shared" si="243"/>
        <v>0</v>
      </c>
      <c r="CN81" s="403">
        <f t="shared" si="243"/>
        <v>0</v>
      </c>
      <c r="CO81" s="403">
        <f t="shared" si="243"/>
        <v>0</v>
      </c>
      <c r="CP81" s="403">
        <f t="shared" si="243"/>
        <v>0</v>
      </c>
      <c r="CQ81" s="403">
        <f t="shared" si="243"/>
        <v>0</v>
      </c>
      <c r="CR81" s="403">
        <f t="shared" si="243"/>
        <v>0</v>
      </c>
      <c r="CS81" s="403">
        <f t="shared" si="243"/>
        <v>0</v>
      </c>
      <c r="CT81" s="403">
        <f t="shared" si="243"/>
        <v>0</v>
      </c>
      <c r="CU81" s="403">
        <f t="shared" si="243"/>
        <v>0</v>
      </c>
      <c r="CV81" s="403">
        <f t="shared" si="173"/>
        <v>0</v>
      </c>
      <c r="CW81" s="403">
        <f t="shared" si="173"/>
        <v>0</v>
      </c>
      <c r="CX81" s="403">
        <f t="shared" si="244"/>
        <v>0</v>
      </c>
      <c r="CY81" s="403">
        <f t="shared" si="244"/>
        <v>0</v>
      </c>
      <c r="CZ81" s="403">
        <f t="shared" si="244"/>
        <v>0</v>
      </c>
      <c r="DA81" s="403">
        <f t="shared" si="244"/>
        <v>0</v>
      </c>
      <c r="DB81" s="403">
        <f t="shared" si="244"/>
        <v>0</v>
      </c>
      <c r="DC81" s="403">
        <f t="shared" si="244"/>
        <v>0</v>
      </c>
      <c r="DD81" s="403">
        <f t="shared" si="244"/>
        <v>0</v>
      </c>
      <c r="DE81" s="403">
        <f t="shared" si="244"/>
        <v>0</v>
      </c>
      <c r="DF81" s="403">
        <f t="shared" si="174"/>
        <v>0</v>
      </c>
      <c r="DG81" s="403">
        <f t="shared" si="174"/>
        <v>0</v>
      </c>
      <c r="DH81" s="403">
        <f t="shared" si="244"/>
        <v>0</v>
      </c>
      <c r="DI81" s="403">
        <f t="shared" si="174"/>
        <v>0</v>
      </c>
      <c r="DJ81" s="403">
        <f t="shared" si="174"/>
        <v>0</v>
      </c>
      <c r="DK81" s="403">
        <f t="shared" si="174"/>
        <v>0</v>
      </c>
      <c r="DL81" s="403">
        <f t="shared" si="244"/>
        <v>0</v>
      </c>
      <c r="DM81" s="403">
        <f t="shared" si="245"/>
        <v>0</v>
      </c>
      <c r="DN81" s="403">
        <f t="shared" si="245"/>
        <v>0</v>
      </c>
      <c r="DO81" s="403">
        <f t="shared" si="245"/>
        <v>0</v>
      </c>
      <c r="DP81" s="403">
        <f t="shared" si="245"/>
        <v>0</v>
      </c>
      <c r="DQ81" s="403">
        <f t="shared" si="245"/>
        <v>0</v>
      </c>
      <c r="DR81" s="403">
        <f t="shared" si="245"/>
        <v>0</v>
      </c>
      <c r="DS81" s="403">
        <f t="shared" si="245"/>
        <v>0</v>
      </c>
      <c r="DT81" s="403">
        <f t="shared" si="245"/>
        <v>0</v>
      </c>
      <c r="DU81" s="403">
        <f t="shared" si="245"/>
        <v>0</v>
      </c>
      <c r="DV81" s="403">
        <f t="shared" si="240"/>
        <v>0</v>
      </c>
      <c r="DW81" s="403">
        <f t="shared" si="241"/>
        <v>0</v>
      </c>
      <c r="DX81" s="403">
        <f t="shared" si="246"/>
        <v>0</v>
      </c>
      <c r="DY81" s="403">
        <f t="shared" si="246"/>
        <v>0</v>
      </c>
      <c r="DZ81" s="403">
        <f t="shared" si="246"/>
        <v>0</v>
      </c>
      <c r="EA81" s="403">
        <f t="shared" si="246"/>
        <v>0</v>
      </c>
      <c r="EB81" s="403">
        <f t="shared" si="246"/>
        <v>0</v>
      </c>
      <c r="EC81" s="403">
        <f t="shared" si="246"/>
        <v>0</v>
      </c>
      <c r="ED81" s="403">
        <f t="shared" si="246"/>
        <v>0</v>
      </c>
      <c r="EE81" s="403">
        <f t="shared" si="246"/>
        <v>0</v>
      </c>
      <c r="EF81" s="403">
        <f t="shared" si="176"/>
        <v>0</v>
      </c>
      <c r="EG81" s="403">
        <f t="shared" si="247"/>
        <v>0</v>
      </c>
      <c r="EH81" s="403">
        <f t="shared" si="247"/>
        <v>0</v>
      </c>
      <c r="EI81" s="403">
        <f t="shared" si="247"/>
        <v>0</v>
      </c>
      <c r="EJ81" s="403">
        <f t="shared" si="247"/>
        <v>0</v>
      </c>
      <c r="EK81" s="403">
        <f t="shared" si="247"/>
        <v>0</v>
      </c>
      <c r="EL81" s="403">
        <f t="shared" si="247"/>
        <v>0</v>
      </c>
      <c r="EM81" s="403">
        <f t="shared" si="247"/>
        <v>0</v>
      </c>
      <c r="EN81" s="403">
        <f t="shared" si="247"/>
        <v>0</v>
      </c>
      <c r="EO81" s="403">
        <f t="shared" si="247"/>
        <v>0</v>
      </c>
      <c r="EP81" s="403">
        <f t="shared" si="248"/>
        <v>0</v>
      </c>
      <c r="EQ81" s="403">
        <f t="shared" si="178"/>
        <v>0</v>
      </c>
      <c r="ER81" s="403">
        <f t="shared" si="248"/>
        <v>0</v>
      </c>
      <c r="ES81" s="403">
        <f t="shared" si="248"/>
        <v>0</v>
      </c>
      <c r="ET81" s="403">
        <f t="shared" si="248"/>
        <v>0</v>
      </c>
      <c r="EU81" s="403">
        <f t="shared" si="248"/>
        <v>0</v>
      </c>
      <c r="EV81" s="403">
        <f t="shared" si="248"/>
        <v>0</v>
      </c>
      <c r="EW81" s="403">
        <f t="shared" si="248"/>
        <v>0</v>
      </c>
      <c r="EX81" s="403">
        <f t="shared" si="248"/>
        <v>0</v>
      </c>
      <c r="EY81" s="403">
        <f t="shared" si="248"/>
        <v>0</v>
      </c>
      <c r="EZ81" s="403">
        <f t="shared" si="248"/>
        <v>0</v>
      </c>
      <c r="FA81" s="403">
        <f t="shared" si="249"/>
        <v>0</v>
      </c>
      <c r="FB81" s="403">
        <f t="shared" si="249"/>
        <v>0</v>
      </c>
      <c r="FC81" s="403">
        <f t="shared" si="249"/>
        <v>0</v>
      </c>
      <c r="FD81" s="403">
        <f t="shared" si="249"/>
        <v>0</v>
      </c>
      <c r="FE81" s="403">
        <f t="shared" si="249"/>
        <v>0</v>
      </c>
      <c r="FF81" s="403">
        <f t="shared" si="249"/>
        <v>0</v>
      </c>
      <c r="FG81" s="403">
        <f t="shared" si="249"/>
        <v>0</v>
      </c>
      <c r="FH81" s="403">
        <f t="shared" si="249"/>
        <v>0</v>
      </c>
      <c r="FI81" s="403">
        <f t="shared" si="249"/>
        <v>0</v>
      </c>
      <c r="FJ81" s="403">
        <f t="shared" si="249"/>
        <v>0</v>
      </c>
      <c r="FK81" s="403">
        <f t="shared" si="250"/>
        <v>0</v>
      </c>
      <c r="FL81" s="403">
        <f t="shared" si="250"/>
        <v>0</v>
      </c>
      <c r="FM81" s="403">
        <f t="shared" si="250"/>
        <v>0</v>
      </c>
      <c r="FN81" s="403">
        <f t="shared" si="250"/>
        <v>0</v>
      </c>
      <c r="FO81" s="403">
        <f t="shared" si="250"/>
        <v>0</v>
      </c>
      <c r="FP81" s="403">
        <f t="shared" si="250"/>
        <v>0</v>
      </c>
      <c r="FQ81" s="403">
        <f t="shared" si="250"/>
        <v>0</v>
      </c>
      <c r="FR81" s="403">
        <f t="shared" si="250"/>
        <v>0</v>
      </c>
      <c r="FS81" s="403">
        <f t="shared" si="250"/>
        <v>0</v>
      </c>
      <c r="FT81" s="403">
        <f t="shared" si="250"/>
        <v>0</v>
      </c>
      <c r="FU81" s="403">
        <f t="shared" si="251"/>
        <v>0</v>
      </c>
      <c r="FV81" s="403">
        <f t="shared" si="251"/>
        <v>0</v>
      </c>
      <c r="FW81" s="403">
        <f t="shared" si="251"/>
        <v>0</v>
      </c>
      <c r="FX81" s="403">
        <f t="shared" si="251"/>
        <v>0</v>
      </c>
      <c r="FY81" s="403">
        <f t="shared" si="251"/>
        <v>0</v>
      </c>
      <c r="FZ81" s="403">
        <f t="shared" si="251"/>
        <v>0</v>
      </c>
      <c r="GA81" s="403">
        <f t="shared" si="251"/>
        <v>0</v>
      </c>
      <c r="GB81" s="403">
        <f t="shared" si="251"/>
        <v>0</v>
      </c>
      <c r="GC81" s="403">
        <f t="shared" si="251"/>
        <v>0</v>
      </c>
      <c r="GD81" s="403">
        <f t="shared" si="251"/>
        <v>0</v>
      </c>
      <c r="GE81" s="403">
        <f t="shared" si="251"/>
        <v>0</v>
      </c>
      <c r="GF81" s="403">
        <f t="shared" si="251"/>
        <v>0</v>
      </c>
      <c r="GG81" s="403">
        <f t="shared" si="251"/>
        <v>0</v>
      </c>
      <c r="GH81" s="403">
        <f t="shared" si="181"/>
        <v>0</v>
      </c>
      <c r="GI81" s="403">
        <f t="shared" si="252"/>
        <v>0</v>
      </c>
      <c r="GJ81" s="403">
        <f t="shared" si="252"/>
        <v>0</v>
      </c>
      <c r="GK81" s="403">
        <f t="shared" si="252"/>
        <v>0</v>
      </c>
      <c r="GL81" s="403">
        <f t="shared" si="252"/>
        <v>0</v>
      </c>
      <c r="GM81" s="403">
        <f t="shared" si="252"/>
        <v>0</v>
      </c>
      <c r="GN81" s="403">
        <f t="shared" si="252"/>
        <v>0</v>
      </c>
      <c r="GO81" s="403">
        <f t="shared" si="252"/>
        <v>0</v>
      </c>
      <c r="GP81" s="403">
        <f t="shared" si="252"/>
        <v>0</v>
      </c>
      <c r="GQ81" s="403">
        <f t="shared" si="252"/>
        <v>0</v>
      </c>
      <c r="GR81" s="403">
        <f t="shared" si="253"/>
        <v>0</v>
      </c>
      <c r="GS81" s="403">
        <f t="shared" si="253"/>
        <v>0</v>
      </c>
      <c r="GT81" s="403">
        <f t="shared" si="253"/>
        <v>0</v>
      </c>
      <c r="GU81" s="403">
        <f t="shared" si="253"/>
        <v>0</v>
      </c>
      <c r="GV81" s="403">
        <f t="shared" si="253"/>
        <v>0</v>
      </c>
      <c r="GW81" s="403">
        <f t="shared" si="253"/>
        <v>0</v>
      </c>
      <c r="GX81" s="403">
        <f t="shared" si="253"/>
        <v>0</v>
      </c>
      <c r="GY81" s="403">
        <f t="shared" si="253"/>
        <v>0</v>
      </c>
      <c r="GZ81" s="403">
        <f t="shared" si="253"/>
        <v>0</v>
      </c>
      <c r="HA81" s="403">
        <f t="shared" si="253"/>
        <v>0</v>
      </c>
      <c r="HB81" s="403">
        <f t="shared" si="183"/>
        <v>0</v>
      </c>
      <c r="HC81" s="311"/>
      <c r="HD81" s="311"/>
      <c r="HE81" s="311"/>
      <c r="HF81" s="311"/>
      <c r="HG81" s="221" t="str">
        <f t="shared" si="237"/>
        <v/>
      </c>
      <c r="HH81" s="221" t="str">
        <f t="shared" si="238"/>
        <v/>
      </c>
      <c r="HI81" s="311"/>
      <c r="HJ81" s="311"/>
      <c r="HK81" s="311"/>
      <c r="HL81" s="311"/>
      <c r="HM81" s="311"/>
      <c r="HN81" s="311"/>
      <c r="HO81" s="311"/>
      <c r="HP81" s="311"/>
      <c r="HQ81" s="311"/>
      <c r="HR81" s="311"/>
      <c r="HS81" s="311"/>
      <c r="HT81" s="311"/>
      <c r="HU81" s="311"/>
      <c r="HV81" s="311"/>
      <c r="HW81" s="311"/>
      <c r="HX81" s="311"/>
      <c r="HY81" s="311"/>
      <c r="HZ81" s="311"/>
      <c r="IA81" s="311"/>
      <c r="IB81" s="311"/>
      <c r="IC81" s="311"/>
      <c r="ID81" s="311"/>
      <c r="IE81" s="311"/>
      <c r="IF81" s="311"/>
      <c r="IG81" s="311"/>
      <c r="IH81" s="311"/>
      <c r="II81" s="311"/>
      <c r="IJ81" s="311"/>
    </row>
    <row r="82" spans="1:244" s="12" customFormat="1" ht="12" customHeight="1">
      <c r="A82" s="216"/>
      <c r="B82" s="217"/>
      <c r="C82" s="223"/>
      <c r="D82" s="219"/>
      <c r="E82" s="220" t="str">
        <f t="shared" si="117"/>
        <v/>
      </c>
      <c r="F82" s="221" t="str">
        <f t="shared" si="185"/>
        <v/>
      </c>
      <c r="G82" s="221"/>
      <c r="H82" s="220" t="str">
        <f t="shared" si="118"/>
        <v/>
      </c>
      <c r="I82" s="221" t="str">
        <f t="shared" si="186"/>
        <v/>
      </c>
      <c r="J82" s="222"/>
      <c r="K82" s="252">
        <f t="shared" si="187"/>
        <v>0</v>
      </c>
      <c r="L82" s="238">
        <f t="shared" si="239"/>
        <v>0</v>
      </c>
      <c r="M82" s="238">
        <f t="shared" si="188"/>
        <v>0</v>
      </c>
      <c r="N82" s="316">
        <f t="shared" si="189"/>
        <v>0</v>
      </c>
      <c r="O82" s="316">
        <f t="shared" si="190"/>
        <v>0</v>
      </c>
      <c r="P82" s="316">
        <f t="shared" si="191"/>
        <v>0</v>
      </c>
      <c r="Q82" s="316">
        <f t="shared" si="192"/>
        <v>0</v>
      </c>
      <c r="R82" s="371">
        <f t="shared" si="193"/>
        <v>0</v>
      </c>
      <c r="S82" s="316">
        <f t="shared" si="194"/>
        <v>0</v>
      </c>
      <c r="T82" s="316">
        <f t="shared" si="195"/>
        <v>0</v>
      </c>
      <c r="U82" s="316">
        <f t="shared" si="196"/>
        <v>0</v>
      </c>
      <c r="V82" s="317">
        <f t="shared" si="197"/>
        <v>0</v>
      </c>
      <c r="W82" s="318">
        <f t="shared" si="198"/>
        <v>0</v>
      </c>
      <c r="X82" s="318">
        <f t="shared" si="199"/>
        <v>0</v>
      </c>
      <c r="Y82" s="318">
        <f t="shared" si="200"/>
        <v>0</v>
      </c>
      <c r="Z82" s="318">
        <f t="shared" si="201"/>
        <v>0</v>
      </c>
      <c r="AA82" s="318">
        <f>IF(dkontonr&gt;1499,IF(dkontonr&lt;1560,$N82,0))+IF(kkontonr&gt;1499,IF(kkontonr&lt;1560,$O82,0))+IF(dkontonr&gt;(Kontoplan!AF$3-1),IF(dkontonr&lt;(Kontoplan!AF$3+1000),$N82,0))+IF(kkontonr&gt;(Kontoplan!AF$3-1),IF(kkontonr&lt;(Kontoplan!AF$3+1000),$O82,0),0)</f>
        <v>0</v>
      </c>
      <c r="AB82" s="318">
        <f t="shared" si="202"/>
        <v>0</v>
      </c>
      <c r="AC82" s="318">
        <f t="shared" si="203"/>
        <v>0</v>
      </c>
      <c r="AD82" s="318">
        <f t="shared" si="204"/>
        <v>0</v>
      </c>
      <c r="AE82" s="318">
        <f t="shared" si="205"/>
        <v>0</v>
      </c>
      <c r="AF82" s="318">
        <f t="shared" si="206"/>
        <v>0</v>
      </c>
      <c r="AG82" s="318">
        <f>IF(dkontonr&gt;2399,IF(dkontonr&lt;2500,$N82,0))+IF(kkontonr&gt;2399,IF(kkontonr&lt;2500,$O82,0))+IF(dkontonr&gt;(Kontoplan!$AF$4-1),IF(dkontonr&lt;(Kontoplan!$AF$4+1000),$N82,0))+IF(kkontonr&gt;(Kontoplan!$AF$4-1),IF(kkontonr&lt;(Kontoplan!$AF$4+1000),$O82,0))</f>
        <v>0</v>
      </c>
      <c r="AH82" s="318">
        <f t="shared" si="207"/>
        <v>0</v>
      </c>
      <c r="AI82" s="318">
        <f t="shared" si="208"/>
        <v>0</v>
      </c>
      <c r="AJ82" s="318">
        <f t="shared" si="209"/>
        <v>0</v>
      </c>
      <c r="AK82" s="318">
        <f t="shared" si="210"/>
        <v>0</v>
      </c>
      <c r="AL82" s="318">
        <f t="shared" si="211"/>
        <v>0</v>
      </c>
      <c r="AM82" s="317">
        <f t="shared" si="212"/>
        <v>0</v>
      </c>
      <c r="AN82" s="318">
        <f t="shared" si="213"/>
        <v>0</v>
      </c>
      <c r="AO82" s="319">
        <f t="shared" si="214"/>
        <v>0</v>
      </c>
      <c r="AP82" s="318">
        <f t="shared" si="215"/>
        <v>0</v>
      </c>
      <c r="AQ82" s="318">
        <f t="shared" si="216"/>
        <v>0</v>
      </c>
      <c r="AR82" s="318">
        <f t="shared" si="217"/>
        <v>0</v>
      </c>
      <c r="AS82" s="318">
        <f t="shared" si="218"/>
        <v>0</v>
      </c>
      <c r="AT82" s="318">
        <f t="shared" si="219"/>
        <v>0</v>
      </c>
      <c r="AU82" s="318">
        <f t="shared" si="220"/>
        <v>0</v>
      </c>
      <c r="AV82" s="318">
        <f t="shared" si="221"/>
        <v>0</v>
      </c>
      <c r="AW82" s="318">
        <f t="shared" si="222"/>
        <v>0</v>
      </c>
      <c r="AX82" s="318">
        <f t="shared" si="223"/>
        <v>0</v>
      </c>
      <c r="AY82" s="318">
        <f t="shared" si="224"/>
        <v>0</v>
      </c>
      <c r="AZ82" s="318">
        <f t="shared" si="225"/>
        <v>0</v>
      </c>
      <c r="BA82" s="318">
        <f t="shared" si="226"/>
        <v>0</v>
      </c>
      <c r="BB82" s="319">
        <f t="shared" si="227"/>
        <v>0</v>
      </c>
      <c r="BC82" s="319">
        <f t="shared" si="228"/>
        <v>0</v>
      </c>
      <c r="BD82" s="317">
        <f t="shared" si="229"/>
        <v>0</v>
      </c>
      <c r="BE82" s="318">
        <f t="shared" si="230"/>
        <v>0</v>
      </c>
      <c r="BF82" s="318">
        <f t="shared" si="231"/>
        <v>0</v>
      </c>
      <c r="BG82" s="318">
        <f t="shared" si="232"/>
        <v>0</v>
      </c>
      <c r="BH82" s="317">
        <f t="shared" si="255"/>
        <v>0</v>
      </c>
      <c r="BI82" s="319">
        <f t="shared" si="255"/>
        <v>0</v>
      </c>
      <c r="BJ82" s="319">
        <f t="shared" si="255"/>
        <v>0</v>
      </c>
      <c r="BK82" s="319">
        <f t="shared" si="255"/>
        <v>0</v>
      </c>
      <c r="BL82" s="319">
        <f t="shared" si="255"/>
        <v>0</v>
      </c>
      <c r="BM82" s="319">
        <f t="shared" si="255"/>
        <v>0</v>
      </c>
      <c r="BN82" s="319">
        <f t="shared" si="255"/>
        <v>0</v>
      </c>
      <c r="BO82" s="319">
        <f t="shared" si="255"/>
        <v>0</v>
      </c>
      <c r="BP82" s="319">
        <f t="shared" si="254"/>
        <v>0</v>
      </c>
      <c r="BQ82" s="319">
        <f t="shared" si="254"/>
        <v>0</v>
      </c>
      <c r="BR82" s="319">
        <f t="shared" si="254"/>
        <v>0</v>
      </c>
      <c r="BS82" s="319">
        <f t="shared" si="254"/>
        <v>0</v>
      </c>
      <c r="BT82" s="319">
        <f t="shared" si="254"/>
        <v>0</v>
      </c>
      <c r="BU82" s="319">
        <f t="shared" si="262"/>
        <v>0</v>
      </c>
      <c r="BV82" s="319">
        <f t="shared" si="262"/>
        <v>0</v>
      </c>
      <c r="BW82" s="319">
        <f t="shared" si="155"/>
        <v>0</v>
      </c>
      <c r="BX82" s="319">
        <f t="shared" si="156"/>
        <v>0</v>
      </c>
      <c r="BY82" s="319">
        <f t="shared" si="156"/>
        <v>0</v>
      </c>
      <c r="BZ82" s="319">
        <f t="shared" si="156"/>
        <v>0</v>
      </c>
      <c r="CA82" s="319">
        <f t="shared" si="156"/>
        <v>0</v>
      </c>
      <c r="CB82" s="317">
        <f t="shared" si="233"/>
        <v>0</v>
      </c>
      <c r="CC82" s="319">
        <f t="shared" si="234"/>
        <v>0</v>
      </c>
      <c r="CD82" s="319">
        <f t="shared" si="235"/>
        <v>0</v>
      </c>
      <c r="CE82" s="319">
        <f t="shared" si="236"/>
        <v>0</v>
      </c>
      <c r="CF82" s="333">
        <f t="shared" si="256"/>
        <v>0</v>
      </c>
      <c r="CG82" s="309">
        <f t="shared" si="257"/>
        <v>0</v>
      </c>
      <c r="CH82" s="309">
        <f t="shared" si="258"/>
        <v>0</v>
      </c>
      <c r="CI82" s="309">
        <f t="shared" si="259"/>
        <v>0</v>
      </c>
      <c r="CJ82" s="309">
        <f t="shared" si="260"/>
        <v>0</v>
      </c>
      <c r="CK82" s="379">
        <f t="shared" si="261"/>
        <v>0</v>
      </c>
      <c r="CL82" s="403">
        <f t="shared" si="243"/>
        <v>0</v>
      </c>
      <c r="CM82" s="403">
        <f t="shared" si="243"/>
        <v>0</v>
      </c>
      <c r="CN82" s="403">
        <f t="shared" si="243"/>
        <v>0</v>
      </c>
      <c r="CO82" s="403">
        <f t="shared" si="243"/>
        <v>0</v>
      </c>
      <c r="CP82" s="403">
        <f t="shared" si="243"/>
        <v>0</v>
      </c>
      <c r="CQ82" s="403">
        <f t="shared" si="243"/>
        <v>0</v>
      </c>
      <c r="CR82" s="403">
        <f t="shared" si="243"/>
        <v>0</v>
      </c>
      <c r="CS82" s="403">
        <f t="shared" si="243"/>
        <v>0</v>
      </c>
      <c r="CT82" s="403">
        <f t="shared" si="243"/>
        <v>0</v>
      </c>
      <c r="CU82" s="403">
        <f t="shared" si="243"/>
        <v>0</v>
      </c>
      <c r="CV82" s="403">
        <f t="shared" si="243"/>
        <v>0</v>
      </c>
      <c r="CW82" s="403">
        <f t="shared" si="243"/>
        <v>0</v>
      </c>
      <c r="CX82" s="403">
        <f t="shared" si="244"/>
        <v>0</v>
      </c>
      <c r="CY82" s="403">
        <f t="shared" si="244"/>
        <v>0</v>
      </c>
      <c r="CZ82" s="403">
        <f t="shared" si="244"/>
        <v>0</v>
      </c>
      <c r="DA82" s="403">
        <f t="shared" si="244"/>
        <v>0</v>
      </c>
      <c r="DB82" s="403">
        <f t="shared" si="244"/>
        <v>0</v>
      </c>
      <c r="DC82" s="403">
        <f t="shared" si="244"/>
        <v>0</v>
      </c>
      <c r="DD82" s="403">
        <f t="shared" si="244"/>
        <v>0</v>
      </c>
      <c r="DE82" s="403">
        <f t="shared" si="244"/>
        <v>0</v>
      </c>
      <c r="DF82" s="403">
        <f t="shared" si="244"/>
        <v>0</v>
      </c>
      <c r="DG82" s="403">
        <f t="shared" si="244"/>
        <v>0</v>
      </c>
      <c r="DH82" s="403">
        <f t="shared" si="244"/>
        <v>0</v>
      </c>
      <c r="DI82" s="403">
        <f t="shared" si="244"/>
        <v>0</v>
      </c>
      <c r="DJ82" s="403">
        <f t="shared" si="244"/>
        <v>0</v>
      </c>
      <c r="DK82" s="403">
        <f t="shared" si="244"/>
        <v>0</v>
      </c>
      <c r="DL82" s="403">
        <f t="shared" si="244"/>
        <v>0</v>
      </c>
      <c r="DM82" s="403">
        <f t="shared" si="245"/>
        <v>0</v>
      </c>
      <c r="DN82" s="403">
        <f t="shared" si="245"/>
        <v>0</v>
      </c>
      <c r="DO82" s="403">
        <f t="shared" si="245"/>
        <v>0</v>
      </c>
      <c r="DP82" s="403">
        <f t="shared" si="245"/>
        <v>0</v>
      </c>
      <c r="DQ82" s="403">
        <f t="shared" si="245"/>
        <v>0</v>
      </c>
      <c r="DR82" s="403">
        <f t="shared" si="245"/>
        <v>0</v>
      </c>
      <c r="DS82" s="403">
        <f t="shared" si="245"/>
        <v>0</v>
      </c>
      <c r="DT82" s="403">
        <f t="shared" si="245"/>
        <v>0</v>
      </c>
      <c r="DU82" s="403">
        <f t="shared" si="245"/>
        <v>0</v>
      </c>
      <c r="DV82" s="403">
        <f t="shared" si="240"/>
        <v>0</v>
      </c>
      <c r="DW82" s="403">
        <f t="shared" si="241"/>
        <v>0</v>
      </c>
      <c r="DX82" s="403">
        <f t="shared" si="246"/>
        <v>0</v>
      </c>
      <c r="DY82" s="403">
        <f t="shared" si="246"/>
        <v>0</v>
      </c>
      <c r="DZ82" s="403">
        <f t="shared" si="246"/>
        <v>0</v>
      </c>
      <c r="EA82" s="403">
        <f t="shared" si="246"/>
        <v>0</v>
      </c>
      <c r="EB82" s="403">
        <f t="shared" si="246"/>
        <v>0</v>
      </c>
      <c r="EC82" s="403">
        <f t="shared" si="246"/>
        <v>0</v>
      </c>
      <c r="ED82" s="403">
        <f t="shared" si="246"/>
        <v>0</v>
      </c>
      <c r="EE82" s="403">
        <f t="shared" si="246"/>
        <v>0</v>
      </c>
      <c r="EF82" s="403">
        <f t="shared" si="246"/>
        <v>0</v>
      </c>
      <c r="EG82" s="403">
        <f t="shared" si="247"/>
        <v>0</v>
      </c>
      <c r="EH82" s="403">
        <f t="shared" si="247"/>
        <v>0</v>
      </c>
      <c r="EI82" s="403">
        <f t="shared" si="247"/>
        <v>0</v>
      </c>
      <c r="EJ82" s="403">
        <f t="shared" si="247"/>
        <v>0</v>
      </c>
      <c r="EK82" s="403">
        <f t="shared" si="247"/>
        <v>0</v>
      </c>
      <c r="EL82" s="403">
        <f t="shared" si="247"/>
        <v>0</v>
      </c>
      <c r="EM82" s="403">
        <f t="shared" si="247"/>
        <v>0</v>
      </c>
      <c r="EN82" s="403">
        <f t="shared" si="247"/>
        <v>0</v>
      </c>
      <c r="EO82" s="403">
        <f t="shared" si="247"/>
        <v>0</v>
      </c>
      <c r="EP82" s="403">
        <f t="shared" si="248"/>
        <v>0</v>
      </c>
      <c r="EQ82" s="403">
        <f t="shared" si="248"/>
        <v>0</v>
      </c>
      <c r="ER82" s="403">
        <f t="shared" si="248"/>
        <v>0</v>
      </c>
      <c r="ES82" s="403">
        <f t="shared" si="248"/>
        <v>0</v>
      </c>
      <c r="ET82" s="403">
        <f t="shared" si="248"/>
        <v>0</v>
      </c>
      <c r="EU82" s="403">
        <f t="shared" si="248"/>
        <v>0</v>
      </c>
      <c r="EV82" s="403">
        <f t="shared" si="248"/>
        <v>0</v>
      </c>
      <c r="EW82" s="403">
        <f t="shared" si="248"/>
        <v>0</v>
      </c>
      <c r="EX82" s="403">
        <f t="shared" si="248"/>
        <v>0</v>
      </c>
      <c r="EY82" s="403">
        <f t="shared" si="248"/>
        <v>0</v>
      </c>
      <c r="EZ82" s="403">
        <f t="shared" si="248"/>
        <v>0</v>
      </c>
      <c r="FA82" s="403">
        <f t="shared" si="249"/>
        <v>0</v>
      </c>
      <c r="FB82" s="403">
        <f t="shared" si="249"/>
        <v>0</v>
      </c>
      <c r="FC82" s="403">
        <f t="shared" si="249"/>
        <v>0</v>
      </c>
      <c r="FD82" s="403">
        <f t="shared" si="249"/>
        <v>0</v>
      </c>
      <c r="FE82" s="403">
        <f t="shared" si="249"/>
        <v>0</v>
      </c>
      <c r="FF82" s="403">
        <f t="shared" si="249"/>
        <v>0</v>
      </c>
      <c r="FG82" s="403">
        <f t="shared" si="249"/>
        <v>0</v>
      </c>
      <c r="FH82" s="403">
        <f t="shared" si="249"/>
        <v>0</v>
      </c>
      <c r="FI82" s="403">
        <f t="shared" si="249"/>
        <v>0</v>
      </c>
      <c r="FJ82" s="403">
        <f t="shared" si="249"/>
        <v>0</v>
      </c>
      <c r="FK82" s="403">
        <f t="shared" si="250"/>
        <v>0</v>
      </c>
      <c r="FL82" s="403">
        <f t="shared" si="250"/>
        <v>0</v>
      </c>
      <c r="FM82" s="403">
        <f t="shared" si="250"/>
        <v>0</v>
      </c>
      <c r="FN82" s="403">
        <f t="shared" si="250"/>
        <v>0</v>
      </c>
      <c r="FO82" s="403">
        <f t="shared" si="250"/>
        <v>0</v>
      </c>
      <c r="FP82" s="403">
        <f t="shared" si="250"/>
        <v>0</v>
      </c>
      <c r="FQ82" s="403">
        <f t="shared" si="250"/>
        <v>0</v>
      </c>
      <c r="FR82" s="403">
        <f t="shared" si="250"/>
        <v>0</v>
      </c>
      <c r="FS82" s="403">
        <f t="shared" si="250"/>
        <v>0</v>
      </c>
      <c r="FT82" s="403">
        <f t="shared" si="250"/>
        <v>0</v>
      </c>
      <c r="FU82" s="403">
        <f t="shared" si="251"/>
        <v>0</v>
      </c>
      <c r="FV82" s="403">
        <f t="shared" si="251"/>
        <v>0</v>
      </c>
      <c r="FW82" s="403">
        <f t="shared" si="251"/>
        <v>0</v>
      </c>
      <c r="FX82" s="403">
        <f t="shared" si="251"/>
        <v>0</v>
      </c>
      <c r="FY82" s="403">
        <f t="shared" si="251"/>
        <v>0</v>
      </c>
      <c r="FZ82" s="403">
        <f t="shared" si="251"/>
        <v>0</v>
      </c>
      <c r="GA82" s="403">
        <f t="shared" si="251"/>
        <v>0</v>
      </c>
      <c r="GB82" s="403">
        <f t="shared" si="251"/>
        <v>0</v>
      </c>
      <c r="GC82" s="403">
        <f t="shared" si="251"/>
        <v>0</v>
      </c>
      <c r="GD82" s="403">
        <f t="shared" si="251"/>
        <v>0</v>
      </c>
      <c r="GE82" s="403">
        <f t="shared" si="251"/>
        <v>0</v>
      </c>
      <c r="GF82" s="403">
        <f t="shared" si="251"/>
        <v>0</v>
      </c>
      <c r="GG82" s="403">
        <f t="shared" si="251"/>
        <v>0</v>
      </c>
      <c r="GH82" s="403">
        <f t="shared" si="251"/>
        <v>0</v>
      </c>
      <c r="GI82" s="403">
        <f t="shared" si="252"/>
        <v>0</v>
      </c>
      <c r="GJ82" s="403">
        <f t="shared" si="252"/>
        <v>0</v>
      </c>
      <c r="GK82" s="403">
        <f t="shared" si="252"/>
        <v>0</v>
      </c>
      <c r="GL82" s="403">
        <f t="shared" si="252"/>
        <v>0</v>
      </c>
      <c r="GM82" s="403">
        <f t="shared" si="252"/>
        <v>0</v>
      </c>
      <c r="GN82" s="403">
        <f t="shared" si="252"/>
        <v>0</v>
      </c>
      <c r="GO82" s="403">
        <f t="shared" si="252"/>
        <v>0</v>
      </c>
      <c r="GP82" s="403">
        <f t="shared" si="252"/>
        <v>0</v>
      </c>
      <c r="GQ82" s="403">
        <f t="shared" si="252"/>
        <v>0</v>
      </c>
      <c r="GR82" s="403">
        <f t="shared" si="253"/>
        <v>0</v>
      </c>
      <c r="GS82" s="403">
        <f t="shared" si="253"/>
        <v>0</v>
      </c>
      <c r="GT82" s="403">
        <f t="shared" si="253"/>
        <v>0</v>
      </c>
      <c r="GU82" s="403">
        <f t="shared" si="253"/>
        <v>0</v>
      </c>
      <c r="GV82" s="403">
        <f t="shared" si="253"/>
        <v>0</v>
      </c>
      <c r="GW82" s="403">
        <f t="shared" si="253"/>
        <v>0</v>
      </c>
      <c r="GX82" s="403">
        <f t="shared" si="253"/>
        <v>0</v>
      </c>
      <c r="GY82" s="403">
        <f t="shared" si="253"/>
        <v>0</v>
      </c>
      <c r="GZ82" s="403">
        <f t="shared" si="253"/>
        <v>0</v>
      </c>
      <c r="HA82" s="403">
        <f t="shared" si="253"/>
        <v>0</v>
      </c>
      <c r="HB82" s="403">
        <f t="shared" si="253"/>
        <v>0</v>
      </c>
      <c r="HC82" s="311"/>
      <c r="HD82" s="311"/>
      <c r="HE82" s="311"/>
      <c r="HF82" s="311"/>
      <c r="HG82" s="221" t="str">
        <f t="shared" si="237"/>
        <v/>
      </c>
      <c r="HH82" s="221" t="str">
        <f t="shared" si="238"/>
        <v/>
      </c>
      <c r="HI82" s="311"/>
      <c r="HJ82" s="311"/>
      <c r="HK82" s="311"/>
      <c r="HL82" s="311"/>
      <c r="HM82" s="311"/>
      <c r="HN82" s="311"/>
      <c r="HO82" s="311"/>
      <c r="HP82" s="311"/>
      <c r="HQ82" s="311"/>
      <c r="HR82" s="311"/>
      <c r="HS82" s="311"/>
      <c r="HT82" s="311"/>
      <c r="HU82" s="311"/>
      <c r="HV82" s="311"/>
      <c r="HW82" s="311"/>
      <c r="HX82" s="311"/>
      <c r="HY82" s="311"/>
      <c r="HZ82" s="311"/>
      <c r="IA82" s="311"/>
      <c r="IB82" s="311"/>
      <c r="IC82" s="311"/>
      <c r="ID82" s="311"/>
      <c r="IE82" s="311"/>
      <c r="IF82" s="311"/>
      <c r="IG82" s="311"/>
      <c r="IH82" s="311"/>
      <c r="II82" s="311"/>
      <c r="IJ82" s="311"/>
    </row>
    <row r="83" spans="1:244" s="12" customFormat="1" ht="12" customHeight="1">
      <c r="A83" s="216"/>
      <c r="B83" s="217"/>
      <c r="C83" s="223"/>
      <c r="D83" s="219"/>
      <c r="E83" s="220" t="str">
        <f t="shared" si="117"/>
        <v/>
      </c>
      <c r="F83" s="221" t="str">
        <f t="shared" si="185"/>
        <v/>
      </c>
      <c r="G83" s="221"/>
      <c r="H83" s="220" t="str">
        <f t="shared" si="118"/>
        <v/>
      </c>
      <c r="I83" s="221" t="str">
        <f t="shared" si="186"/>
        <v/>
      </c>
      <c r="J83" s="222"/>
      <c r="K83" s="252">
        <f t="shared" si="187"/>
        <v>0</v>
      </c>
      <c r="L83" s="238">
        <f t="shared" si="239"/>
        <v>0</v>
      </c>
      <c r="M83" s="238">
        <f t="shared" si="188"/>
        <v>0</v>
      </c>
      <c r="N83" s="316">
        <f t="shared" si="189"/>
        <v>0</v>
      </c>
      <c r="O83" s="316">
        <f t="shared" si="190"/>
        <v>0</v>
      </c>
      <c r="P83" s="316">
        <f t="shared" si="191"/>
        <v>0</v>
      </c>
      <c r="Q83" s="316">
        <f t="shared" si="192"/>
        <v>0</v>
      </c>
      <c r="R83" s="371">
        <f t="shared" si="193"/>
        <v>0</v>
      </c>
      <c r="S83" s="316">
        <f t="shared" si="194"/>
        <v>0</v>
      </c>
      <c r="T83" s="316">
        <f t="shared" si="195"/>
        <v>0</v>
      </c>
      <c r="U83" s="316">
        <f t="shared" si="196"/>
        <v>0</v>
      </c>
      <c r="V83" s="317">
        <f t="shared" si="197"/>
        <v>0</v>
      </c>
      <c r="W83" s="318">
        <f t="shared" si="198"/>
        <v>0</v>
      </c>
      <c r="X83" s="318">
        <f t="shared" si="199"/>
        <v>0</v>
      </c>
      <c r="Y83" s="318">
        <f t="shared" si="200"/>
        <v>0</v>
      </c>
      <c r="Z83" s="318">
        <f t="shared" si="201"/>
        <v>0</v>
      </c>
      <c r="AA83" s="318">
        <f>IF(dkontonr&gt;1499,IF(dkontonr&lt;1560,$N83,0))+IF(kkontonr&gt;1499,IF(kkontonr&lt;1560,$O83,0))+IF(dkontonr&gt;(Kontoplan!AF$3-1),IF(dkontonr&lt;(Kontoplan!AF$3+1000),$N83,0))+IF(kkontonr&gt;(Kontoplan!AF$3-1),IF(kkontonr&lt;(Kontoplan!AF$3+1000),$O83,0),0)</f>
        <v>0</v>
      </c>
      <c r="AB83" s="318">
        <f t="shared" si="202"/>
        <v>0</v>
      </c>
      <c r="AC83" s="318">
        <f t="shared" si="203"/>
        <v>0</v>
      </c>
      <c r="AD83" s="318">
        <f t="shared" si="204"/>
        <v>0</v>
      </c>
      <c r="AE83" s="318">
        <f t="shared" si="205"/>
        <v>0</v>
      </c>
      <c r="AF83" s="318">
        <f t="shared" si="206"/>
        <v>0</v>
      </c>
      <c r="AG83" s="318">
        <f>IF(dkontonr&gt;2399,IF(dkontonr&lt;2500,$N83,0))+IF(kkontonr&gt;2399,IF(kkontonr&lt;2500,$O83,0))+IF(dkontonr&gt;(Kontoplan!$AF$4-1),IF(dkontonr&lt;(Kontoplan!$AF$4+1000),$N83,0))+IF(kkontonr&gt;(Kontoplan!$AF$4-1),IF(kkontonr&lt;(Kontoplan!$AF$4+1000),$O83,0))</f>
        <v>0</v>
      </c>
      <c r="AH83" s="318">
        <f t="shared" si="207"/>
        <v>0</v>
      </c>
      <c r="AI83" s="318">
        <f t="shared" si="208"/>
        <v>0</v>
      </c>
      <c r="AJ83" s="318">
        <f t="shared" si="209"/>
        <v>0</v>
      </c>
      <c r="AK83" s="318">
        <f t="shared" si="210"/>
        <v>0</v>
      </c>
      <c r="AL83" s="318">
        <f t="shared" si="211"/>
        <v>0</v>
      </c>
      <c r="AM83" s="317">
        <f t="shared" si="212"/>
        <v>0</v>
      </c>
      <c r="AN83" s="318">
        <f t="shared" si="213"/>
        <v>0</v>
      </c>
      <c r="AO83" s="319">
        <f t="shared" si="214"/>
        <v>0</v>
      </c>
      <c r="AP83" s="318">
        <f t="shared" si="215"/>
        <v>0</v>
      </c>
      <c r="AQ83" s="318">
        <f t="shared" si="216"/>
        <v>0</v>
      </c>
      <c r="AR83" s="318">
        <f t="shared" si="217"/>
        <v>0</v>
      </c>
      <c r="AS83" s="318">
        <f t="shared" si="218"/>
        <v>0</v>
      </c>
      <c r="AT83" s="318">
        <f t="shared" si="219"/>
        <v>0</v>
      </c>
      <c r="AU83" s="318">
        <f t="shared" si="220"/>
        <v>0</v>
      </c>
      <c r="AV83" s="318">
        <f t="shared" si="221"/>
        <v>0</v>
      </c>
      <c r="AW83" s="318">
        <f t="shared" si="222"/>
        <v>0</v>
      </c>
      <c r="AX83" s="318">
        <f t="shared" si="223"/>
        <v>0</v>
      </c>
      <c r="AY83" s="318">
        <f t="shared" si="224"/>
        <v>0</v>
      </c>
      <c r="AZ83" s="318">
        <f t="shared" si="225"/>
        <v>0</v>
      </c>
      <c r="BA83" s="318">
        <f t="shared" si="226"/>
        <v>0</v>
      </c>
      <c r="BB83" s="319">
        <f t="shared" si="227"/>
        <v>0</v>
      </c>
      <c r="BC83" s="319">
        <f t="shared" si="228"/>
        <v>0</v>
      </c>
      <c r="BD83" s="317">
        <f t="shared" si="229"/>
        <v>0</v>
      </c>
      <c r="BE83" s="318">
        <f t="shared" si="230"/>
        <v>0</v>
      </c>
      <c r="BF83" s="318">
        <f t="shared" si="231"/>
        <v>0</v>
      </c>
      <c r="BG83" s="318">
        <f t="shared" si="232"/>
        <v>0</v>
      </c>
      <c r="BH83" s="317">
        <f t="shared" si="255"/>
        <v>0</v>
      </c>
      <c r="BI83" s="319">
        <f t="shared" si="255"/>
        <v>0</v>
      </c>
      <c r="BJ83" s="319">
        <f t="shared" si="255"/>
        <v>0</v>
      </c>
      <c r="BK83" s="319">
        <f t="shared" si="255"/>
        <v>0</v>
      </c>
      <c r="BL83" s="319">
        <f t="shared" si="255"/>
        <v>0</v>
      </c>
      <c r="BM83" s="319">
        <f t="shared" si="255"/>
        <v>0</v>
      </c>
      <c r="BN83" s="319">
        <f t="shared" si="255"/>
        <v>0</v>
      </c>
      <c r="BO83" s="319">
        <f t="shared" si="255"/>
        <v>0</v>
      </c>
      <c r="BP83" s="319">
        <f t="shared" si="254"/>
        <v>0</v>
      </c>
      <c r="BQ83" s="319">
        <f t="shared" si="254"/>
        <v>0</v>
      </c>
      <c r="BR83" s="319">
        <f t="shared" si="254"/>
        <v>0</v>
      </c>
      <c r="BS83" s="319">
        <f t="shared" si="254"/>
        <v>0</v>
      </c>
      <c r="BT83" s="319">
        <f t="shared" si="254"/>
        <v>0</v>
      </c>
      <c r="BU83" s="319">
        <f t="shared" si="262"/>
        <v>0</v>
      </c>
      <c r="BV83" s="319">
        <f t="shared" si="262"/>
        <v>0</v>
      </c>
      <c r="BW83" s="319">
        <f t="shared" si="155"/>
        <v>0</v>
      </c>
      <c r="BX83" s="319">
        <f t="shared" si="156"/>
        <v>0</v>
      </c>
      <c r="BY83" s="319">
        <f t="shared" si="156"/>
        <v>0</v>
      </c>
      <c r="BZ83" s="319">
        <f t="shared" si="156"/>
        <v>0</v>
      </c>
      <c r="CA83" s="319">
        <f t="shared" si="156"/>
        <v>0</v>
      </c>
      <c r="CB83" s="317">
        <f t="shared" si="233"/>
        <v>0</v>
      </c>
      <c r="CC83" s="319">
        <f t="shared" si="234"/>
        <v>0</v>
      </c>
      <c r="CD83" s="319">
        <f t="shared" si="235"/>
        <v>0</v>
      </c>
      <c r="CE83" s="319">
        <f t="shared" si="236"/>
        <v>0</v>
      </c>
      <c r="CF83" s="333">
        <f t="shared" si="256"/>
        <v>0</v>
      </c>
      <c r="CG83" s="309">
        <f t="shared" si="257"/>
        <v>0</v>
      </c>
      <c r="CH83" s="309">
        <f t="shared" si="258"/>
        <v>0</v>
      </c>
      <c r="CI83" s="309">
        <f t="shared" si="259"/>
        <v>0</v>
      </c>
      <c r="CJ83" s="309">
        <f t="shared" si="260"/>
        <v>0</v>
      </c>
      <c r="CK83" s="379">
        <f t="shared" si="261"/>
        <v>0</v>
      </c>
      <c r="CL83" s="403">
        <f t="shared" si="243"/>
        <v>0</v>
      </c>
      <c r="CM83" s="403">
        <f t="shared" si="243"/>
        <v>0</v>
      </c>
      <c r="CN83" s="403">
        <f t="shared" si="243"/>
        <v>0</v>
      </c>
      <c r="CO83" s="403">
        <f t="shared" si="243"/>
        <v>0</v>
      </c>
      <c r="CP83" s="403">
        <f t="shared" si="243"/>
        <v>0</v>
      </c>
      <c r="CQ83" s="403">
        <f t="shared" si="243"/>
        <v>0</v>
      </c>
      <c r="CR83" s="403">
        <f t="shared" si="243"/>
        <v>0</v>
      </c>
      <c r="CS83" s="403">
        <f t="shared" si="243"/>
        <v>0</v>
      </c>
      <c r="CT83" s="403">
        <f t="shared" si="243"/>
        <v>0</v>
      </c>
      <c r="CU83" s="403">
        <f t="shared" si="243"/>
        <v>0</v>
      </c>
      <c r="CV83" s="403">
        <f t="shared" si="243"/>
        <v>0</v>
      </c>
      <c r="CW83" s="403">
        <f t="shared" si="243"/>
        <v>0</v>
      </c>
      <c r="CX83" s="403">
        <f t="shared" si="244"/>
        <v>0</v>
      </c>
      <c r="CY83" s="403">
        <f t="shared" si="244"/>
        <v>0</v>
      </c>
      <c r="CZ83" s="403">
        <f t="shared" si="244"/>
        <v>0</v>
      </c>
      <c r="DA83" s="403">
        <f t="shared" si="244"/>
        <v>0</v>
      </c>
      <c r="DB83" s="403">
        <f t="shared" si="244"/>
        <v>0</v>
      </c>
      <c r="DC83" s="403">
        <f t="shared" si="244"/>
        <v>0</v>
      </c>
      <c r="DD83" s="403">
        <f t="shared" si="244"/>
        <v>0</v>
      </c>
      <c r="DE83" s="403">
        <f t="shared" si="244"/>
        <v>0</v>
      </c>
      <c r="DF83" s="403">
        <f t="shared" si="244"/>
        <v>0</v>
      </c>
      <c r="DG83" s="403">
        <f t="shared" si="244"/>
        <v>0</v>
      </c>
      <c r="DH83" s="403">
        <f t="shared" si="244"/>
        <v>0</v>
      </c>
      <c r="DI83" s="403">
        <f t="shared" si="244"/>
        <v>0</v>
      </c>
      <c r="DJ83" s="403">
        <f t="shared" si="244"/>
        <v>0</v>
      </c>
      <c r="DK83" s="403">
        <f t="shared" si="244"/>
        <v>0</v>
      </c>
      <c r="DL83" s="403">
        <f t="shared" si="244"/>
        <v>0</v>
      </c>
      <c r="DM83" s="403">
        <f t="shared" si="245"/>
        <v>0</v>
      </c>
      <c r="DN83" s="403">
        <f t="shared" si="245"/>
        <v>0</v>
      </c>
      <c r="DO83" s="403">
        <f t="shared" si="245"/>
        <v>0</v>
      </c>
      <c r="DP83" s="403">
        <f t="shared" si="245"/>
        <v>0</v>
      </c>
      <c r="DQ83" s="403">
        <f t="shared" si="245"/>
        <v>0</v>
      </c>
      <c r="DR83" s="403">
        <f t="shared" si="245"/>
        <v>0</v>
      </c>
      <c r="DS83" s="403">
        <f t="shared" si="245"/>
        <v>0</v>
      </c>
      <c r="DT83" s="403">
        <f t="shared" si="245"/>
        <v>0</v>
      </c>
      <c r="DU83" s="403">
        <f t="shared" si="245"/>
        <v>0</v>
      </c>
      <c r="DV83" s="403">
        <f t="shared" si="240"/>
        <v>0</v>
      </c>
      <c r="DW83" s="403">
        <f t="shared" si="241"/>
        <v>0</v>
      </c>
      <c r="DX83" s="403">
        <f t="shared" si="246"/>
        <v>0</v>
      </c>
      <c r="DY83" s="403">
        <f t="shared" si="246"/>
        <v>0</v>
      </c>
      <c r="DZ83" s="403">
        <f t="shared" si="246"/>
        <v>0</v>
      </c>
      <c r="EA83" s="403">
        <f t="shared" si="246"/>
        <v>0</v>
      </c>
      <c r="EB83" s="403">
        <f t="shared" si="246"/>
        <v>0</v>
      </c>
      <c r="EC83" s="403">
        <f t="shared" si="246"/>
        <v>0</v>
      </c>
      <c r="ED83" s="403">
        <f t="shared" si="246"/>
        <v>0</v>
      </c>
      <c r="EE83" s="403">
        <f t="shared" si="246"/>
        <v>0</v>
      </c>
      <c r="EF83" s="403">
        <f t="shared" si="246"/>
        <v>0</v>
      </c>
      <c r="EG83" s="403">
        <f t="shared" si="247"/>
        <v>0</v>
      </c>
      <c r="EH83" s="403">
        <f t="shared" si="247"/>
        <v>0</v>
      </c>
      <c r="EI83" s="403">
        <f t="shared" si="247"/>
        <v>0</v>
      </c>
      <c r="EJ83" s="403">
        <f t="shared" si="247"/>
        <v>0</v>
      </c>
      <c r="EK83" s="403">
        <f t="shared" si="247"/>
        <v>0</v>
      </c>
      <c r="EL83" s="403">
        <f t="shared" si="247"/>
        <v>0</v>
      </c>
      <c r="EM83" s="403">
        <f t="shared" si="247"/>
        <v>0</v>
      </c>
      <c r="EN83" s="403">
        <f t="shared" si="247"/>
        <v>0</v>
      </c>
      <c r="EO83" s="403">
        <f t="shared" si="247"/>
        <v>0</v>
      </c>
      <c r="EP83" s="403">
        <f t="shared" si="248"/>
        <v>0</v>
      </c>
      <c r="EQ83" s="403">
        <f t="shared" si="248"/>
        <v>0</v>
      </c>
      <c r="ER83" s="403">
        <f t="shared" si="248"/>
        <v>0</v>
      </c>
      <c r="ES83" s="403">
        <f t="shared" si="248"/>
        <v>0</v>
      </c>
      <c r="ET83" s="403">
        <f t="shared" si="248"/>
        <v>0</v>
      </c>
      <c r="EU83" s="403">
        <f t="shared" si="248"/>
        <v>0</v>
      </c>
      <c r="EV83" s="403">
        <f t="shared" si="248"/>
        <v>0</v>
      </c>
      <c r="EW83" s="403">
        <f t="shared" si="248"/>
        <v>0</v>
      </c>
      <c r="EX83" s="403">
        <f t="shared" si="248"/>
        <v>0</v>
      </c>
      <c r="EY83" s="403">
        <f t="shared" si="248"/>
        <v>0</v>
      </c>
      <c r="EZ83" s="403">
        <f t="shared" si="248"/>
        <v>0</v>
      </c>
      <c r="FA83" s="403">
        <f t="shared" si="249"/>
        <v>0</v>
      </c>
      <c r="FB83" s="403">
        <f t="shared" si="249"/>
        <v>0</v>
      </c>
      <c r="FC83" s="403">
        <f t="shared" si="249"/>
        <v>0</v>
      </c>
      <c r="FD83" s="403">
        <f t="shared" si="249"/>
        <v>0</v>
      </c>
      <c r="FE83" s="403">
        <f t="shared" si="249"/>
        <v>0</v>
      </c>
      <c r="FF83" s="403">
        <f t="shared" si="249"/>
        <v>0</v>
      </c>
      <c r="FG83" s="403">
        <f t="shared" si="249"/>
        <v>0</v>
      </c>
      <c r="FH83" s="403">
        <f t="shared" si="249"/>
        <v>0</v>
      </c>
      <c r="FI83" s="403">
        <f t="shared" si="249"/>
        <v>0</v>
      </c>
      <c r="FJ83" s="403">
        <f t="shared" si="249"/>
        <v>0</v>
      </c>
      <c r="FK83" s="403">
        <f t="shared" si="250"/>
        <v>0</v>
      </c>
      <c r="FL83" s="403">
        <f t="shared" si="250"/>
        <v>0</v>
      </c>
      <c r="FM83" s="403">
        <f t="shared" si="250"/>
        <v>0</v>
      </c>
      <c r="FN83" s="403">
        <f t="shared" si="250"/>
        <v>0</v>
      </c>
      <c r="FO83" s="403">
        <f t="shared" si="250"/>
        <v>0</v>
      </c>
      <c r="FP83" s="403">
        <f t="shared" si="250"/>
        <v>0</v>
      </c>
      <c r="FQ83" s="403">
        <f t="shared" si="250"/>
        <v>0</v>
      </c>
      <c r="FR83" s="403">
        <f t="shared" si="250"/>
        <v>0</v>
      </c>
      <c r="FS83" s="403">
        <f t="shared" si="250"/>
        <v>0</v>
      </c>
      <c r="FT83" s="403">
        <f t="shared" si="250"/>
        <v>0</v>
      </c>
      <c r="FU83" s="403">
        <f t="shared" si="251"/>
        <v>0</v>
      </c>
      <c r="FV83" s="403">
        <f t="shared" si="251"/>
        <v>0</v>
      </c>
      <c r="FW83" s="403">
        <f t="shared" si="251"/>
        <v>0</v>
      </c>
      <c r="FX83" s="403">
        <f t="shared" si="251"/>
        <v>0</v>
      </c>
      <c r="FY83" s="403">
        <f t="shared" si="251"/>
        <v>0</v>
      </c>
      <c r="FZ83" s="403">
        <f t="shared" si="251"/>
        <v>0</v>
      </c>
      <c r="GA83" s="403">
        <f t="shared" si="251"/>
        <v>0</v>
      </c>
      <c r="GB83" s="403">
        <f t="shared" si="251"/>
        <v>0</v>
      </c>
      <c r="GC83" s="403">
        <f t="shared" si="251"/>
        <v>0</v>
      </c>
      <c r="GD83" s="403">
        <f t="shared" si="251"/>
        <v>0</v>
      </c>
      <c r="GE83" s="403">
        <f t="shared" si="251"/>
        <v>0</v>
      </c>
      <c r="GF83" s="403">
        <f t="shared" si="251"/>
        <v>0</v>
      </c>
      <c r="GG83" s="403">
        <f t="shared" si="251"/>
        <v>0</v>
      </c>
      <c r="GH83" s="403">
        <f t="shared" si="251"/>
        <v>0</v>
      </c>
      <c r="GI83" s="403">
        <f t="shared" si="252"/>
        <v>0</v>
      </c>
      <c r="GJ83" s="403">
        <f t="shared" si="252"/>
        <v>0</v>
      </c>
      <c r="GK83" s="403">
        <f t="shared" si="252"/>
        <v>0</v>
      </c>
      <c r="GL83" s="403">
        <f t="shared" si="252"/>
        <v>0</v>
      </c>
      <c r="GM83" s="403">
        <f t="shared" si="252"/>
        <v>0</v>
      </c>
      <c r="GN83" s="403">
        <f t="shared" si="252"/>
        <v>0</v>
      </c>
      <c r="GO83" s="403">
        <f t="shared" si="252"/>
        <v>0</v>
      </c>
      <c r="GP83" s="403">
        <f t="shared" si="252"/>
        <v>0</v>
      </c>
      <c r="GQ83" s="403">
        <f t="shared" si="252"/>
        <v>0</v>
      </c>
      <c r="GR83" s="403">
        <f t="shared" si="253"/>
        <v>0</v>
      </c>
      <c r="GS83" s="403">
        <f t="shared" si="253"/>
        <v>0</v>
      </c>
      <c r="GT83" s="403">
        <f t="shared" si="253"/>
        <v>0</v>
      </c>
      <c r="GU83" s="403">
        <f t="shared" si="253"/>
        <v>0</v>
      </c>
      <c r="GV83" s="403">
        <f t="shared" si="253"/>
        <v>0</v>
      </c>
      <c r="GW83" s="403">
        <f t="shared" si="253"/>
        <v>0</v>
      </c>
      <c r="GX83" s="403">
        <f t="shared" si="253"/>
        <v>0</v>
      </c>
      <c r="GY83" s="403">
        <f t="shared" si="253"/>
        <v>0</v>
      </c>
      <c r="GZ83" s="403">
        <f t="shared" si="253"/>
        <v>0</v>
      </c>
      <c r="HA83" s="403">
        <f t="shared" si="253"/>
        <v>0</v>
      </c>
      <c r="HB83" s="403">
        <f t="shared" si="253"/>
        <v>0</v>
      </c>
      <c r="HC83" s="311"/>
      <c r="HD83" s="311"/>
      <c r="HE83" s="311"/>
      <c r="HF83" s="311"/>
      <c r="HG83" s="221" t="str">
        <f t="shared" si="237"/>
        <v/>
      </c>
      <c r="HH83" s="221" t="str">
        <f t="shared" si="238"/>
        <v/>
      </c>
      <c r="HI83" s="311"/>
      <c r="HJ83" s="311"/>
      <c r="HK83" s="311"/>
      <c r="HL83" s="311"/>
      <c r="HM83" s="311"/>
      <c r="HN83" s="311"/>
      <c r="HO83" s="311"/>
      <c r="HP83" s="311"/>
      <c r="HQ83" s="311"/>
      <c r="HR83" s="311"/>
      <c r="HS83" s="311"/>
      <c r="HT83" s="311"/>
      <c r="HU83" s="311"/>
      <c r="HV83" s="311"/>
      <c r="HW83" s="311"/>
      <c r="HX83" s="311"/>
      <c r="HY83" s="311"/>
      <c r="HZ83" s="311"/>
      <c r="IA83" s="311"/>
      <c r="IB83" s="311"/>
      <c r="IC83" s="311"/>
      <c r="ID83" s="311"/>
      <c r="IE83" s="311"/>
      <c r="IF83" s="311"/>
      <c r="IG83" s="311"/>
      <c r="IH83" s="311"/>
      <c r="II83" s="311"/>
      <c r="IJ83" s="311"/>
    </row>
    <row r="84" spans="1:244" s="12" customFormat="1" ht="12" customHeight="1">
      <c r="A84" s="216"/>
      <c r="B84" s="217"/>
      <c r="C84" s="223"/>
      <c r="D84" s="219"/>
      <c r="E84" s="220" t="str">
        <f t="shared" si="117"/>
        <v/>
      </c>
      <c r="F84" s="221" t="str">
        <f t="shared" si="185"/>
        <v/>
      </c>
      <c r="G84" s="221"/>
      <c r="H84" s="220" t="str">
        <f t="shared" si="118"/>
        <v/>
      </c>
      <c r="I84" s="221" t="str">
        <f t="shared" si="186"/>
        <v/>
      </c>
      <c r="J84" s="222"/>
      <c r="K84" s="252">
        <f t="shared" si="187"/>
        <v>0</v>
      </c>
      <c r="L84" s="238">
        <f t="shared" si="239"/>
        <v>0</v>
      </c>
      <c r="M84" s="238">
        <f t="shared" si="188"/>
        <v>0</v>
      </c>
      <c r="N84" s="316">
        <f t="shared" si="189"/>
        <v>0</v>
      </c>
      <c r="O84" s="316">
        <f t="shared" si="190"/>
        <v>0</v>
      </c>
      <c r="P84" s="316">
        <f t="shared" si="191"/>
        <v>0</v>
      </c>
      <c r="Q84" s="316">
        <f t="shared" si="192"/>
        <v>0</v>
      </c>
      <c r="R84" s="371">
        <f t="shared" si="193"/>
        <v>0</v>
      </c>
      <c r="S84" s="316">
        <f t="shared" si="194"/>
        <v>0</v>
      </c>
      <c r="T84" s="316">
        <f t="shared" si="195"/>
        <v>0</v>
      </c>
      <c r="U84" s="316">
        <f t="shared" si="196"/>
        <v>0</v>
      </c>
      <c r="V84" s="317">
        <f t="shared" si="197"/>
        <v>0</v>
      </c>
      <c r="W84" s="318">
        <f t="shared" si="198"/>
        <v>0</v>
      </c>
      <c r="X84" s="318">
        <f t="shared" si="199"/>
        <v>0</v>
      </c>
      <c r="Y84" s="318">
        <f t="shared" si="200"/>
        <v>0</v>
      </c>
      <c r="Z84" s="318">
        <f t="shared" si="201"/>
        <v>0</v>
      </c>
      <c r="AA84" s="318">
        <f>IF(dkontonr&gt;1499,IF(dkontonr&lt;1560,$N84,0))+IF(kkontonr&gt;1499,IF(kkontonr&lt;1560,$O84,0))+IF(dkontonr&gt;(Kontoplan!AF$3-1),IF(dkontonr&lt;(Kontoplan!AF$3+1000),$N84,0))+IF(kkontonr&gt;(Kontoplan!AF$3-1),IF(kkontonr&lt;(Kontoplan!AF$3+1000),$O84,0),0)</f>
        <v>0</v>
      </c>
      <c r="AB84" s="318">
        <f t="shared" si="202"/>
        <v>0</v>
      </c>
      <c r="AC84" s="318">
        <f t="shared" si="203"/>
        <v>0</v>
      </c>
      <c r="AD84" s="318">
        <f t="shared" si="204"/>
        <v>0</v>
      </c>
      <c r="AE84" s="318">
        <f t="shared" si="205"/>
        <v>0</v>
      </c>
      <c r="AF84" s="318">
        <f t="shared" si="206"/>
        <v>0</v>
      </c>
      <c r="AG84" s="318">
        <f>IF(dkontonr&gt;2399,IF(dkontonr&lt;2500,$N84,0))+IF(kkontonr&gt;2399,IF(kkontonr&lt;2500,$O84,0))+IF(dkontonr&gt;(Kontoplan!$AF$4-1),IF(dkontonr&lt;(Kontoplan!$AF$4+1000),$N84,0))+IF(kkontonr&gt;(Kontoplan!$AF$4-1),IF(kkontonr&lt;(Kontoplan!$AF$4+1000),$O84,0))</f>
        <v>0</v>
      </c>
      <c r="AH84" s="318">
        <f t="shared" si="207"/>
        <v>0</v>
      </c>
      <c r="AI84" s="318">
        <f t="shared" si="208"/>
        <v>0</v>
      </c>
      <c r="AJ84" s="318">
        <f t="shared" si="209"/>
        <v>0</v>
      </c>
      <c r="AK84" s="318">
        <f t="shared" si="210"/>
        <v>0</v>
      </c>
      <c r="AL84" s="318">
        <f t="shared" si="211"/>
        <v>0</v>
      </c>
      <c r="AM84" s="317">
        <f t="shared" si="212"/>
        <v>0</v>
      </c>
      <c r="AN84" s="318">
        <f t="shared" si="213"/>
        <v>0</v>
      </c>
      <c r="AO84" s="319">
        <f t="shared" si="214"/>
        <v>0</v>
      </c>
      <c r="AP84" s="318">
        <f t="shared" si="215"/>
        <v>0</v>
      </c>
      <c r="AQ84" s="318">
        <f t="shared" si="216"/>
        <v>0</v>
      </c>
      <c r="AR84" s="318">
        <f t="shared" si="217"/>
        <v>0</v>
      </c>
      <c r="AS84" s="318">
        <f t="shared" si="218"/>
        <v>0</v>
      </c>
      <c r="AT84" s="318">
        <f t="shared" si="219"/>
        <v>0</v>
      </c>
      <c r="AU84" s="318">
        <f t="shared" si="220"/>
        <v>0</v>
      </c>
      <c r="AV84" s="318">
        <f t="shared" si="221"/>
        <v>0</v>
      </c>
      <c r="AW84" s="318">
        <f t="shared" si="222"/>
        <v>0</v>
      </c>
      <c r="AX84" s="318">
        <f t="shared" si="223"/>
        <v>0</v>
      </c>
      <c r="AY84" s="318">
        <f t="shared" si="224"/>
        <v>0</v>
      </c>
      <c r="AZ84" s="318">
        <f t="shared" si="225"/>
        <v>0</v>
      </c>
      <c r="BA84" s="318">
        <f t="shared" si="226"/>
        <v>0</v>
      </c>
      <c r="BB84" s="319">
        <f t="shared" si="227"/>
        <v>0</v>
      </c>
      <c r="BC84" s="319">
        <f t="shared" si="228"/>
        <v>0</v>
      </c>
      <c r="BD84" s="317">
        <f t="shared" si="229"/>
        <v>0</v>
      </c>
      <c r="BE84" s="318">
        <f t="shared" si="230"/>
        <v>0</v>
      </c>
      <c r="BF84" s="318">
        <f t="shared" si="231"/>
        <v>0</v>
      </c>
      <c r="BG84" s="318">
        <f t="shared" si="232"/>
        <v>0</v>
      </c>
      <c r="BH84" s="317">
        <f t="shared" si="255"/>
        <v>0</v>
      </c>
      <c r="BI84" s="319">
        <f t="shared" si="255"/>
        <v>0</v>
      </c>
      <c r="BJ84" s="319">
        <f t="shared" si="255"/>
        <v>0</v>
      </c>
      <c r="BK84" s="319">
        <f t="shared" si="255"/>
        <v>0</v>
      </c>
      <c r="BL84" s="319">
        <f t="shared" si="255"/>
        <v>0</v>
      </c>
      <c r="BM84" s="319">
        <f t="shared" si="255"/>
        <v>0</v>
      </c>
      <c r="BN84" s="319">
        <f t="shared" si="255"/>
        <v>0</v>
      </c>
      <c r="BO84" s="319">
        <f t="shared" si="255"/>
        <v>0</v>
      </c>
      <c r="BP84" s="319">
        <f t="shared" si="254"/>
        <v>0</v>
      </c>
      <c r="BQ84" s="319">
        <f t="shared" si="254"/>
        <v>0</v>
      </c>
      <c r="BR84" s="319">
        <f t="shared" si="254"/>
        <v>0</v>
      </c>
      <c r="BS84" s="319">
        <f t="shared" si="254"/>
        <v>0</v>
      </c>
      <c r="BT84" s="319">
        <f t="shared" si="254"/>
        <v>0</v>
      </c>
      <c r="BU84" s="319">
        <f t="shared" si="262"/>
        <v>0</v>
      </c>
      <c r="BV84" s="319">
        <f t="shared" si="262"/>
        <v>0</v>
      </c>
      <c r="BW84" s="319">
        <f t="shared" si="155"/>
        <v>0</v>
      </c>
      <c r="BX84" s="319">
        <f t="shared" si="156"/>
        <v>0</v>
      </c>
      <c r="BY84" s="319">
        <f t="shared" si="156"/>
        <v>0</v>
      </c>
      <c r="BZ84" s="319">
        <f t="shared" si="156"/>
        <v>0</v>
      </c>
      <c r="CA84" s="319">
        <f t="shared" si="156"/>
        <v>0</v>
      </c>
      <c r="CB84" s="317">
        <f t="shared" si="233"/>
        <v>0</v>
      </c>
      <c r="CC84" s="319">
        <f t="shared" si="234"/>
        <v>0</v>
      </c>
      <c r="CD84" s="319">
        <f t="shared" si="235"/>
        <v>0</v>
      </c>
      <c r="CE84" s="319">
        <f t="shared" si="236"/>
        <v>0</v>
      </c>
      <c r="CF84" s="333">
        <f t="shared" si="256"/>
        <v>0</v>
      </c>
      <c r="CG84" s="309">
        <f t="shared" si="257"/>
        <v>0</v>
      </c>
      <c r="CH84" s="309">
        <f t="shared" si="258"/>
        <v>0</v>
      </c>
      <c r="CI84" s="309">
        <f t="shared" si="259"/>
        <v>0</v>
      </c>
      <c r="CJ84" s="309">
        <f t="shared" si="260"/>
        <v>0</v>
      </c>
      <c r="CK84" s="379">
        <f t="shared" si="261"/>
        <v>0</v>
      </c>
      <c r="CL84" s="403">
        <f t="shared" si="243"/>
        <v>0</v>
      </c>
      <c r="CM84" s="403">
        <f t="shared" si="243"/>
        <v>0</v>
      </c>
      <c r="CN84" s="403">
        <f t="shared" si="243"/>
        <v>0</v>
      </c>
      <c r="CO84" s="403">
        <f t="shared" si="243"/>
        <v>0</v>
      </c>
      <c r="CP84" s="403">
        <f t="shared" si="243"/>
        <v>0</v>
      </c>
      <c r="CQ84" s="403">
        <f t="shared" si="243"/>
        <v>0</v>
      </c>
      <c r="CR84" s="403">
        <f t="shared" si="243"/>
        <v>0</v>
      </c>
      <c r="CS84" s="403">
        <f t="shared" si="243"/>
        <v>0</v>
      </c>
      <c r="CT84" s="403">
        <f t="shared" si="243"/>
        <v>0</v>
      </c>
      <c r="CU84" s="403">
        <f t="shared" si="243"/>
        <v>0</v>
      </c>
      <c r="CV84" s="403">
        <f t="shared" si="243"/>
        <v>0</v>
      </c>
      <c r="CW84" s="403">
        <f t="shared" si="243"/>
        <v>0</v>
      </c>
      <c r="CX84" s="403">
        <f t="shared" si="244"/>
        <v>0</v>
      </c>
      <c r="CY84" s="403">
        <f t="shared" si="244"/>
        <v>0</v>
      </c>
      <c r="CZ84" s="403">
        <f t="shared" si="244"/>
        <v>0</v>
      </c>
      <c r="DA84" s="403">
        <f t="shared" si="244"/>
        <v>0</v>
      </c>
      <c r="DB84" s="403">
        <f t="shared" si="244"/>
        <v>0</v>
      </c>
      <c r="DC84" s="403">
        <f t="shared" si="244"/>
        <v>0</v>
      </c>
      <c r="DD84" s="403">
        <f t="shared" si="244"/>
        <v>0</v>
      </c>
      <c r="DE84" s="403">
        <f t="shared" si="244"/>
        <v>0</v>
      </c>
      <c r="DF84" s="403">
        <f t="shared" si="244"/>
        <v>0</v>
      </c>
      <c r="DG84" s="403">
        <f t="shared" si="244"/>
        <v>0</v>
      </c>
      <c r="DH84" s="403">
        <f t="shared" si="244"/>
        <v>0</v>
      </c>
      <c r="DI84" s="403">
        <f t="shared" si="244"/>
        <v>0</v>
      </c>
      <c r="DJ84" s="403">
        <f t="shared" si="244"/>
        <v>0</v>
      </c>
      <c r="DK84" s="403">
        <f t="shared" si="244"/>
        <v>0</v>
      </c>
      <c r="DL84" s="403">
        <f t="shared" si="244"/>
        <v>0</v>
      </c>
      <c r="DM84" s="403">
        <f t="shared" si="245"/>
        <v>0</v>
      </c>
      <c r="DN84" s="403">
        <f t="shared" si="245"/>
        <v>0</v>
      </c>
      <c r="DO84" s="403">
        <f t="shared" si="245"/>
        <v>0</v>
      </c>
      <c r="DP84" s="403">
        <f t="shared" si="245"/>
        <v>0</v>
      </c>
      <c r="DQ84" s="403">
        <f t="shared" si="245"/>
        <v>0</v>
      </c>
      <c r="DR84" s="403">
        <f t="shared" si="245"/>
        <v>0</v>
      </c>
      <c r="DS84" s="403">
        <f t="shared" si="245"/>
        <v>0</v>
      </c>
      <c r="DT84" s="403">
        <f t="shared" si="245"/>
        <v>0</v>
      </c>
      <c r="DU84" s="403">
        <f t="shared" si="245"/>
        <v>0</v>
      </c>
      <c r="DV84" s="403">
        <f t="shared" si="240"/>
        <v>0</v>
      </c>
      <c r="DW84" s="403">
        <f t="shared" si="241"/>
        <v>0</v>
      </c>
      <c r="DX84" s="403">
        <f t="shared" si="246"/>
        <v>0</v>
      </c>
      <c r="DY84" s="403">
        <f t="shared" si="246"/>
        <v>0</v>
      </c>
      <c r="DZ84" s="403">
        <f t="shared" si="246"/>
        <v>0</v>
      </c>
      <c r="EA84" s="403">
        <f t="shared" si="246"/>
        <v>0</v>
      </c>
      <c r="EB84" s="403">
        <f t="shared" si="246"/>
        <v>0</v>
      </c>
      <c r="EC84" s="403">
        <f t="shared" si="246"/>
        <v>0</v>
      </c>
      <c r="ED84" s="403">
        <f t="shared" si="246"/>
        <v>0</v>
      </c>
      <c r="EE84" s="403">
        <f t="shared" si="246"/>
        <v>0</v>
      </c>
      <c r="EF84" s="403">
        <f t="shared" si="246"/>
        <v>0</v>
      </c>
      <c r="EG84" s="403">
        <f t="shared" si="247"/>
        <v>0</v>
      </c>
      <c r="EH84" s="403">
        <f t="shared" si="247"/>
        <v>0</v>
      </c>
      <c r="EI84" s="403">
        <f t="shared" si="247"/>
        <v>0</v>
      </c>
      <c r="EJ84" s="403">
        <f t="shared" si="247"/>
        <v>0</v>
      </c>
      <c r="EK84" s="403">
        <f t="shared" si="247"/>
        <v>0</v>
      </c>
      <c r="EL84" s="403">
        <f t="shared" si="247"/>
        <v>0</v>
      </c>
      <c r="EM84" s="403">
        <f t="shared" si="247"/>
        <v>0</v>
      </c>
      <c r="EN84" s="403">
        <f t="shared" si="247"/>
        <v>0</v>
      </c>
      <c r="EO84" s="403">
        <f t="shared" si="247"/>
        <v>0</v>
      </c>
      <c r="EP84" s="403">
        <f t="shared" si="248"/>
        <v>0</v>
      </c>
      <c r="EQ84" s="403">
        <f t="shared" si="248"/>
        <v>0</v>
      </c>
      <c r="ER84" s="403">
        <f t="shared" si="248"/>
        <v>0</v>
      </c>
      <c r="ES84" s="403">
        <f t="shared" si="248"/>
        <v>0</v>
      </c>
      <c r="ET84" s="403">
        <f t="shared" si="248"/>
        <v>0</v>
      </c>
      <c r="EU84" s="403">
        <f t="shared" si="248"/>
        <v>0</v>
      </c>
      <c r="EV84" s="403">
        <f t="shared" si="248"/>
        <v>0</v>
      </c>
      <c r="EW84" s="403">
        <f t="shared" si="248"/>
        <v>0</v>
      </c>
      <c r="EX84" s="403">
        <f t="shared" si="248"/>
        <v>0</v>
      </c>
      <c r="EY84" s="403">
        <f t="shared" si="248"/>
        <v>0</v>
      </c>
      <c r="EZ84" s="403">
        <f t="shared" si="248"/>
        <v>0</v>
      </c>
      <c r="FA84" s="403">
        <f t="shared" si="249"/>
        <v>0</v>
      </c>
      <c r="FB84" s="403">
        <f t="shared" si="249"/>
        <v>0</v>
      </c>
      <c r="FC84" s="403">
        <f t="shared" si="249"/>
        <v>0</v>
      </c>
      <c r="FD84" s="403">
        <f t="shared" si="249"/>
        <v>0</v>
      </c>
      <c r="FE84" s="403">
        <f t="shared" si="249"/>
        <v>0</v>
      </c>
      <c r="FF84" s="403">
        <f t="shared" si="249"/>
        <v>0</v>
      </c>
      <c r="FG84" s="403">
        <f t="shared" si="249"/>
        <v>0</v>
      </c>
      <c r="FH84" s="403">
        <f t="shared" si="249"/>
        <v>0</v>
      </c>
      <c r="FI84" s="403">
        <f t="shared" si="249"/>
        <v>0</v>
      </c>
      <c r="FJ84" s="403">
        <f t="shared" si="249"/>
        <v>0</v>
      </c>
      <c r="FK84" s="403">
        <f t="shared" si="250"/>
        <v>0</v>
      </c>
      <c r="FL84" s="403">
        <f t="shared" si="250"/>
        <v>0</v>
      </c>
      <c r="FM84" s="403">
        <f t="shared" si="250"/>
        <v>0</v>
      </c>
      <c r="FN84" s="403">
        <f t="shared" si="250"/>
        <v>0</v>
      </c>
      <c r="FO84" s="403">
        <f t="shared" si="250"/>
        <v>0</v>
      </c>
      <c r="FP84" s="403">
        <f t="shared" si="250"/>
        <v>0</v>
      </c>
      <c r="FQ84" s="403">
        <f t="shared" si="250"/>
        <v>0</v>
      </c>
      <c r="FR84" s="403">
        <f t="shared" si="250"/>
        <v>0</v>
      </c>
      <c r="FS84" s="403">
        <f t="shared" si="250"/>
        <v>0</v>
      </c>
      <c r="FT84" s="403">
        <f t="shared" si="250"/>
        <v>0</v>
      </c>
      <c r="FU84" s="403">
        <f t="shared" si="251"/>
        <v>0</v>
      </c>
      <c r="FV84" s="403">
        <f t="shared" si="251"/>
        <v>0</v>
      </c>
      <c r="FW84" s="403">
        <f t="shared" si="251"/>
        <v>0</v>
      </c>
      <c r="FX84" s="403">
        <f t="shared" si="251"/>
        <v>0</v>
      </c>
      <c r="FY84" s="403">
        <f t="shared" si="251"/>
        <v>0</v>
      </c>
      <c r="FZ84" s="403">
        <f t="shared" si="251"/>
        <v>0</v>
      </c>
      <c r="GA84" s="403">
        <f t="shared" si="251"/>
        <v>0</v>
      </c>
      <c r="GB84" s="403">
        <f t="shared" si="251"/>
        <v>0</v>
      </c>
      <c r="GC84" s="403">
        <f t="shared" si="251"/>
        <v>0</v>
      </c>
      <c r="GD84" s="403">
        <f t="shared" si="251"/>
        <v>0</v>
      </c>
      <c r="GE84" s="403">
        <f t="shared" si="251"/>
        <v>0</v>
      </c>
      <c r="GF84" s="403">
        <f t="shared" si="251"/>
        <v>0</v>
      </c>
      <c r="GG84" s="403">
        <f t="shared" si="251"/>
        <v>0</v>
      </c>
      <c r="GH84" s="403">
        <f t="shared" si="251"/>
        <v>0</v>
      </c>
      <c r="GI84" s="403">
        <f t="shared" si="252"/>
        <v>0</v>
      </c>
      <c r="GJ84" s="403">
        <f t="shared" si="252"/>
        <v>0</v>
      </c>
      <c r="GK84" s="403">
        <f t="shared" si="252"/>
        <v>0</v>
      </c>
      <c r="GL84" s="403">
        <f t="shared" si="252"/>
        <v>0</v>
      </c>
      <c r="GM84" s="403">
        <f t="shared" si="252"/>
        <v>0</v>
      </c>
      <c r="GN84" s="403">
        <f t="shared" si="252"/>
        <v>0</v>
      </c>
      <c r="GO84" s="403">
        <f t="shared" si="252"/>
        <v>0</v>
      </c>
      <c r="GP84" s="403">
        <f t="shared" si="252"/>
        <v>0</v>
      </c>
      <c r="GQ84" s="403">
        <f t="shared" si="252"/>
        <v>0</v>
      </c>
      <c r="GR84" s="403">
        <f t="shared" si="253"/>
        <v>0</v>
      </c>
      <c r="GS84" s="403">
        <f t="shared" si="253"/>
        <v>0</v>
      </c>
      <c r="GT84" s="403">
        <f t="shared" si="253"/>
        <v>0</v>
      </c>
      <c r="GU84" s="403">
        <f t="shared" si="253"/>
        <v>0</v>
      </c>
      <c r="GV84" s="403">
        <f t="shared" si="253"/>
        <v>0</v>
      </c>
      <c r="GW84" s="403">
        <f t="shared" si="253"/>
        <v>0</v>
      </c>
      <c r="GX84" s="403">
        <f t="shared" si="253"/>
        <v>0</v>
      </c>
      <c r="GY84" s="403">
        <f t="shared" si="253"/>
        <v>0</v>
      </c>
      <c r="GZ84" s="403">
        <f t="shared" si="253"/>
        <v>0</v>
      </c>
      <c r="HA84" s="403">
        <f t="shared" si="253"/>
        <v>0</v>
      </c>
      <c r="HB84" s="403">
        <f t="shared" si="253"/>
        <v>0</v>
      </c>
      <c r="HC84" s="311"/>
      <c r="HD84" s="311"/>
      <c r="HE84" s="311"/>
      <c r="HF84" s="311"/>
      <c r="HG84" s="221" t="str">
        <f t="shared" si="237"/>
        <v/>
      </c>
      <c r="HH84" s="221" t="str">
        <f t="shared" si="238"/>
        <v/>
      </c>
      <c r="HI84" s="311"/>
      <c r="HJ84" s="311"/>
      <c r="HK84" s="311"/>
      <c r="HL84" s="311"/>
      <c r="HM84" s="311"/>
      <c r="HN84" s="311"/>
      <c r="HO84" s="311"/>
      <c r="HP84" s="311"/>
      <c r="HQ84" s="311"/>
      <c r="HR84" s="311"/>
      <c r="HS84" s="311"/>
      <c r="HT84" s="311"/>
      <c r="HU84" s="311"/>
      <c r="HV84" s="311"/>
      <c r="HW84" s="311"/>
      <c r="HX84" s="311"/>
      <c r="HY84" s="311"/>
      <c r="HZ84" s="311"/>
      <c r="IA84" s="311"/>
      <c r="IB84" s="311"/>
      <c r="IC84" s="311"/>
      <c r="ID84" s="311"/>
      <c r="IE84" s="311"/>
      <c r="IF84" s="311"/>
      <c r="IG84" s="311"/>
      <c r="IH84" s="311"/>
      <c r="II84" s="311"/>
      <c r="IJ84" s="311"/>
    </row>
    <row r="85" spans="1:244" s="12" customFormat="1" ht="12" customHeight="1">
      <c r="A85" s="216"/>
      <c r="B85" s="217"/>
      <c r="C85" s="223"/>
      <c r="D85" s="219"/>
      <c r="E85" s="220" t="str">
        <f t="shared" si="117"/>
        <v/>
      </c>
      <c r="F85" s="221" t="str">
        <f t="shared" si="185"/>
        <v/>
      </c>
      <c r="G85" s="221"/>
      <c r="H85" s="220" t="str">
        <f t="shared" si="118"/>
        <v/>
      </c>
      <c r="I85" s="221" t="str">
        <f t="shared" si="186"/>
        <v/>
      </c>
      <c r="J85" s="222"/>
      <c r="K85" s="252">
        <f t="shared" si="187"/>
        <v>0</v>
      </c>
      <c r="L85" s="238">
        <f t="shared" si="239"/>
        <v>0</v>
      </c>
      <c r="M85" s="238">
        <f t="shared" si="188"/>
        <v>0</v>
      </c>
      <c r="N85" s="316">
        <f t="shared" si="189"/>
        <v>0</v>
      </c>
      <c r="O85" s="316">
        <f t="shared" si="190"/>
        <v>0</v>
      </c>
      <c r="P85" s="316">
        <f t="shared" si="191"/>
        <v>0</v>
      </c>
      <c r="Q85" s="316">
        <f t="shared" si="192"/>
        <v>0</v>
      </c>
      <c r="R85" s="371">
        <f t="shared" si="193"/>
        <v>0</v>
      </c>
      <c r="S85" s="316">
        <f t="shared" si="194"/>
        <v>0</v>
      </c>
      <c r="T85" s="316">
        <f t="shared" si="195"/>
        <v>0</v>
      </c>
      <c r="U85" s="316">
        <f t="shared" si="196"/>
        <v>0</v>
      </c>
      <c r="V85" s="317">
        <f t="shared" si="197"/>
        <v>0</v>
      </c>
      <c r="W85" s="318">
        <f t="shared" si="198"/>
        <v>0</v>
      </c>
      <c r="X85" s="318">
        <f t="shared" si="199"/>
        <v>0</v>
      </c>
      <c r="Y85" s="318">
        <f t="shared" si="200"/>
        <v>0</v>
      </c>
      <c r="Z85" s="318">
        <f t="shared" si="201"/>
        <v>0</v>
      </c>
      <c r="AA85" s="318">
        <f>IF(dkontonr&gt;1499,IF(dkontonr&lt;1560,$N85,0))+IF(kkontonr&gt;1499,IF(kkontonr&lt;1560,$O85,0))+IF(dkontonr&gt;(Kontoplan!AF$3-1),IF(dkontonr&lt;(Kontoplan!AF$3+1000),$N85,0))+IF(kkontonr&gt;(Kontoplan!AF$3-1),IF(kkontonr&lt;(Kontoplan!AF$3+1000),$O85,0),0)</f>
        <v>0</v>
      </c>
      <c r="AB85" s="318">
        <f t="shared" si="202"/>
        <v>0</v>
      </c>
      <c r="AC85" s="318">
        <f t="shared" si="203"/>
        <v>0</v>
      </c>
      <c r="AD85" s="318">
        <f t="shared" si="204"/>
        <v>0</v>
      </c>
      <c r="AE85" s="318">
        <f t="shared" si="205"/>
        <v>0</v>
      </c>
      <c r="AF85" s="318">
        <f t="shared" si="206"/>
        <v>0</v>
      </c>
      <c r="AG85" s="318">
        <f>IF(dkontonr&gt;2399,IF(dkontonr&lt;2500,$N85,0))+IF(kkontonr&gt;2399,IF(kkontonr&lt;2500,$O85,0))+IF(dkontonr&gt;(Kontoplan!$AF$4-1),IF(dkontonr&lt;(Kontoplan!$AF$4+1000),$N85,0))+IF(kkontonr&gt;(Kontoplan!$AF$4-1),IF(kkontonr&lt;(Kontoplan!$AF$4+1000),$O85,0))</f>
        <v>0</v>
      </c>
      <c r="AH85" s="318">
        <f t="shared" si="207"/>
        <v>0</v>
      </c>
      <c r="AI85" s="318">
        <f t="shared" si="208"/>
        <v>0</v>
      </c>
      <c r="AJ85" s="318">
        <f t="shared" si="209"/>
        <v>0</v>
      </c>
      <c r="AK85" s="318">
        <f t="shared" si="210"/>
        <v>0</v>
      </c>
      <c r="AL85" s="318">
        <f t="shared" si="211"/>
        <v>0</v>
      </c>
      <c r="AM85" s="317">
        <f t="shared" si="212"/>
        <v>0</v>
      </c>
      <c r="AN85" s="318">
        <f t="shared" si="213"/>
        <v>0</v>
      </c>
      <c r="AO85" s="319">
        <f t="shared" si="214"/>
        <v>0</v>
      </c>
      <c r="AP85" s="318">
        <f t="shared" si="215"/>
        <v>0</v>
      </c>
      <c r="AQ85" s="318">
        <f t="shared" si="216"/>
        <v>0</v>
      </c>
      <c r="AR85" s="318">
        <f t="shared" si="217"/>
        <v>0</v>
      </c>
      <c r="AS85" s="318">
        <f t="shared" si="218"/>
        <v>0</v>
      </c>
      <c r="AT85" s="318">
        <f t="shared" si="219"/>
        <v>0</v>
      </c>
      <c r="AU85" s="318">
        <f t="shared" si="220"/>
        <v>0</v>
      </c>
      <c r="AV85" s="318">
        <f t="shared" si="221"/>
        <v>0</v>
      </c>
      <c r="AW85" s="318">
        <f t="shared" si="222"/>
        <v>0</v>
      </c>
      <c r="AX85" s="318">
        <f t="shared" si="223"/>
        <v>0</v>
      </c>
      <c r="AY85" s="318">
        <f t="shared" si="224"/>
        <v>0</v>
      </c>
      <c r="AZ85" s="318">
        <f t="shared" si="225"/>
        <v>0</v>
      </c>
      <c r="BA85" s="318">
        <f t="shared" si="226"/>
        <v>0</v>
      </c>
      <c r="BB85" s="319">
        <f t="shared" si="227"/>
        <v>0</v>
      </c>
      <c r="BC85" s="319">
        <f t="shared" si="228"/>
        <v>0</v>
      </c>
      <c r="BD85" s="317">
        <f t="shared" si="229"/>
        <v>0</v>
      </c>
      <c r="BE85" s="318">
        <f t="shared" si="230"/>
        <v>0</v>
      </c>
      <c r="BF85" s="318">
        <f t="shared" si="231"/>
        <v>0</v>
      </c>
      <c r="BG85" s="318">
        <f t="shared" si="232"/>
        <v>0</v>
      </c>
      <c r="BH85" s="317">
        <f t="shared" si="255"/>
        <v>0</v>
      </c>
      <c r="BI85" s="319">
        <f t="shared" si="255"/>
        <v>0</v>
      </c>
      <c r="BJ85" s="319">
        <f t="shared" si="255"/>
        <v>0</v>
      </c>
      <c r="BK85" s="319">
        <f t="shared" si="255"/>
        <v>0</v>
      </c>
      <c r="BL85" s="319">
        <f t="shared" si="255"/>
        <v>0</v>
      </c>
      <c r="BM85" s="319">
        <f t="shared" si="255"/>
        <v>0</v>
      </c>
      <c r="BN85" s="319">
        <f t="shared" si="255"/>
        <v>0</v>
      </c>
      <c r="BO85" s="319">
        <f t="shared" si="255"/>
        <v>0</v>
      </c>
      <c r="BP85" s="319">
        <f t="shared" si="254"/>
        <v>0</v>
      </c>
      <c r="BQ85" s="319">
        <f t="shared" si="254"/>
        <v>0</v>
      </c>
      <c r="BR85" s="319">
        <f t="shared" si="254"/>
        <v>0</v>
      </c>
      <c r="BS85" s="319">
        <f t="shared" si="254"/>
        <v>0</v>
      </c>
      <c r="BT85" s="319">
        <f t="shared" si="254"/>
        <v>0</v>
      </c>
      <c r="BU85" s="319">
        <f t="shared" si="262"/>
        <v>0</v>
      </c>
      <c r="BV85" s="319">
        <f t="shared" si="262"/>
        <v>0</v>
      </c>
      <c r="BW85" s="319">
        <f t="shared" si="155"/>
        <v>0</v>
      </c>
      <c r="BX85" s="319">
        <f t="shared" si="156"/>
        <v>0</v>
      </c>
      <c r="BY85" s="319">
        <f t="shared" si="156"/>
        <v>0</v>
      </c>
      <c r="BZ85" s="319">
        <f t="shared" si="156"/>
        <v>0</v>
      </c>
      <c r="CA85" s="319">
        <f t="shared" si="156"/>
        <v>0</v>
      </c>
      <c r="CB85" s="317">
        <f t="shared" si="233"/>
        <v>0</v>
      </c>
      <c r="CC85" s="319">
        <f t="shared" si="234"/>
        <v>0</v>
      </c>
      <c r="CD85" s="319">
        <f t="shared" si="235"/>
        <v>0</v>
      </c>
      <c r="CE85" s="319">
        <f t="shared" si="236"/>
        <v>0</v>
      </c>
      <c r="CF85" s="333">
        <f t="shared" si="256"/>
        <v>0</v>
      </c>
      <c r="CG85" s="309">
        <f t="shared" si="257"/>
        <v>0</v>
      </c>
      <c r="CH85" s="309">
        <f t="shared" si="258"/>
        <v>0</v>
      </c>
      <c r="CI85" s="309">
        <f t="shared" si="259"/>
        <v>0</v>
      </c>
      <c r="CJ85" s="309">
        <f t="shared" si="260"/>
        <v>0</v>
      </c>
      <c r="CK85" s="379">
        <f t="shared" si="261"/>
        <v>0</v>
      </c>
      <c r="CL85" s="403">
        <f t="shared" si="243"/>
        <v>0</v>
      </c>
      <c r="CM85" s="403">
        <f t="shared" si="243"/>
        <v>0</v>
      </c>
      <c r="CN85" s="403">
        <f t="shared" si="243"/>
        <v>0</v>
      </c>
      <c r="CO85" s="403">
        <f t="shared" si="243"/>
        <v>0</v>
      </c>
      <c r="CP85" s="403">
        <f t="shared" si="243"/>
        <v>0</v>
      </c>
      <c r="CQ85" s="403">
        <f t="shared" si="243"/>
        <v>0</v>
      </c>
      <c r="CR85" s="403">
        <f t="shared" si="243"/>
        <v>0</v>
      </c>
      <c r="CS85" s="403">
        <f t="shared" si="243"/>
        <v>0</v>
      </c>
      <c r="CT85" s="403">
        <f t="shared" si="243"/>
        <v>0</v>
      </c>
      <c r="CU85" s="403">
        <f t="shared" si="243"/>
        <v>0</v>
      </c>
      <c r="CV85" s="403">
        <f t="shared" si="243"/>
        <v>0</v>
      </c>
      <c r="CW85" s="403">
        <f t="shared" si="243"/>
        <v>0</v>
      </c>
      <c r="CX85" s="403">
        <f t="shared" si="244"/>
        <v>0</v>
      </c>
      <c r="CY85" s="403">
        <f t="shared" si="244"/>
        <v>0</v>
      </c>
      <c r="CZ85" s="403">
        <f t="shared" si="244"/>
        <v>0</v>
      </c>
      <c r="DA85" s="403">
        <f t="shared" si="244"/>
        <v>0</v>
      </c>
      <c r="DB85" s="403">
        <f t="shared" si="244"/>
        <v>0</v>
      </c>
      <c r="DC85" s="403">
        <f t="shared" si="244"/>
        <v>0</v>
      </c>
      <c r="DD85" s="403">
        <f t="shared" si="244"/>
        <v>0</v>
      </c>
      <c r="DE85" s="403">
        <f t="shared" si="244"/>
        <v>0</v>
      </c>
      <c r="DF85" s="403">
        <f t="shared" si="244"/>
        <v>0</v>
      </c>
      <c r="DG85" s="403">
        <f t="shared" si="244"/>
        <v>0</v>
      </c>
      <c r="DH85" s="403">
        <f t="shared" si="244"/>
        <v>0</v>
      </c>
      <c r="DI85" s="403">
        <f t="shared" si="244"/>
        <v>0</v>
      </c>
      <c r="DJ85" s="403">
        <f t="shared" si="244"/>
        <v>0</v>
      </c>
      <c r="DK85" s="403">
        <f t="shared" si="244"/>
        <v>0</v>
      </c>
      <c r="DL85" s="403">
        <f t="shared" si="244"/>
        <v>0</v>
      </c>
      <c r="DM85" s="403">
        <f t="shared" si="245"/>
        <v>0</v>
      </c>
      <c r="DN85" s="403">
        <f t="shared" si="245"/>
        <v>0</v>
      </c>
      <c r="DO85" s="403">
        <f t="shared" si="245"/>
        <v>0</v>
      </c>
      <c r="DP85" s="403">
        <f t="shared" si="245"/>
        <v>0</v>
      </c>
      <c r="DQ85" s="403">
        <f t="shared" si="245"/>
        <v>0</v>
      </c>
      <c r="DR85" s="403">
        <f t="shared" si="245"/>
        <v>0</v>
      </c>
      <c r="DS85" s="403">
        <f t="shared" si="245"/>
        <v>0</v>
      </c>
      <c r="DT85" s="403">
        <f t="shared" si="245"/>
        <v>0</v>
      </c>
      <c r="DU85" s="403">
        <f t="shared" si="245"/>
        <v>0</v>
      </c>
      <c r="DV85" s="403">
        <f t="shared" si="240"/>
        <v>0</v>
      </c>
      <c r="DW85" s="403">
        <f t="shared" si="241"/>
        <v>0</v>
      </c>
      <c r="DX85" s="403">
        <f t="shared" si="246"/>
        <v>0</v>
      </c>
      <c r="DY85" s="403">
        <f t="shared" si="246"/>
        <v>0</v>
      </c>
      <c r="DZ85" s="403">
        <f t="shared" si="246"/>
        <v>0</v>
      </c>
      <c r="EA85" s="403">
        <f t="shared" si="246"/>
        <v>0</v>
      </c>
      <c r="EB85" s="403">
        <f t="shared" si="246"/>
        <v>0</v>
      </c>
      <c r="EC85" s="403">
        <f t="shared" si="246"/>
        <v>0</v>
      </c>
      <c r="ED85" s="403">
        <f t="shared" si="246"/>
        <v>0</v>
      </c>
      <c r="EE85" s="403">
        <f t="shared" si="246"/>
        <v>0</v>
      </c>
      <c r="EF85" s="403">
        <f t="shared" si="246"/>
        <v>0</v>
      </c>
      <c r="EG85" s="403">
        <f t="shared" si="247"/>
        <v>0</v>
      </c>
      <c r="EH85" s="403">
        <f t="shared" si="247"/>
        <v>0</v>
      </c>
      <c r="EI85" s="403">
        <f t="shared" si="247"/>
        <v>0</v>
      </c>
      <c r="EJ85" s="403">
        <f t="shared" si="247"/>
        <v>0</v>
      </c>
      <c r="EK85" s="403">
        <f t="shared" si="247"/>
        <v>0</v>
      </c>
      <c r="EL85" s="403">
        <f t="shared" si="247"/>
        <v>0</v>
      </c>
      <c r="EM85" s="403">
        <f t="shared" si="247"/>
        <v>0</v>
      </c>
      <c r="EN85" s="403">
        <f t="shared" si="247"/>
        <v>0</v>
      </c>
      <c r="EO85" s="403">
        <f t="shared" si="247"/>
        <v>0</v>
      </c>
      <c r="EP85" s="403">
        <f t="shared" si="248"/>
        <v>0</v>
      </c>
      <c r="EQ85" s="403">
        <f t="shared" si="248"/>
        <v>0</v>
      </c>
      <c r="ER85" s="403">
        <f t="shared" si="248"/>
        <v>0</v>
      </c>
      <c r="ES85" s="403">
        <f t="shared" si="248"/>
        <v>0</v>
      </c>
      <c r="ET85" s="403">
        <f t="shared" si="248"/>
        <v>0</v>
      </c>
      <c r="EU85" s="403">
        <f t="shared" si="248"/>
        <v>0</v>
      </c>
      <c r="EV85" s="403">
        <f t="shared" si="248"/>
        <v>0</v>
      </c>
      <c r="EW85" s="403">
        <f t="shared" si="248"/>
        <v>0</v>
      </c>
      <c r="EX85" s="403">
        <f t="shared" si="248"/>
        <v>0</v>
      </c>
      <c r="EY85" s="403">
        <f t="shared" si="248"/>
        <v>0</v>
      </c>
      <c r="EZ85" s="403">
        <f t="shared" si="248"/>
        <v>0</v>
      </c>
      <c r="FA85" s="403">
        <f t="shared" si="249"/>
        <v>0</v>
      </c>
      <c r="FB85" s="403">
        <f t="shared" si="249"/>
        <v>0</v>
      </c>
      <c r="FC85" s="403">
        <f t="shared" si="249"/>
        <v>0</v>
      </c>
      <c r="FD85" s="403">
        <f t="shared" si="249"/>
        <v>0</v>
      </c>
      <c r="FE85" s="403">
        <f t="shared" si="249"/>
        <v>0</v>
      </c>
      <c r="FF85" s="403">
        <f t="shared" si="249"/>
        <v>0</v>
      </c>
      <c r="FG85" s="403">
        <f t="shared" si="249"/>
        <v>0</v>
      </c>
      <c r="FH85" s="403">
        <f t="shared" si="249"/>
        <v>0</v>
      </c>
      <c r="FI85" s="403">
        <f t="shared" si="249"/>
        <v>0</v>
      </c>
      <c r="FJ85" s="403">
        <f t="shared" si="249"/>
        <v>0</v>
      </c>
      <c r="FK85" s="403">
        <f t="shared" si="250"/>
        <v>0</v>
      </c>
      <c r="FL85" s="403">
        <f t="shared" si="250"/>
        <v>0</v>
      </c>
      <c r="FM85" s="403">
        <f t="shared" si="250"/>
        <v>0</v>
      </c>
      <c r="FN85" s="403">
        <f t="shared" si="250"/>
        <v>0</v>
      </c>
      <c r="FO85" s="403">
        <f t="shared" si="250"/>
        <v>0</v>
      </c>
      <c r="FP85" s="403">
        <f t="shared" si="250"/>
        <v>0</v>
      </c>
      <c r="FQ85" s="403">
        <f t="shared" si="250"/>
        <v>0</v>
      </c>
      <c r="FR85" s="403">
        <f t="shared" si="250"/>
        <v>0</v>
      </c>
      <c r="FS85" s="403">
        <f t="shared" si="250"/>
        <v>0</v>
      </c>
      <c r="FT85" s="403">
        <f t="shared" si="250"/>
        <v>0</v>
      </c>
      <c r="FU85" s="403">
        <f t="shared" si="251"/>
        <v>0</v>
      </c>
      <c r="FV85" s="403">
        <f t="shared" si="251"/>
        <v>0</v>
      </c>
      <c r="FW85" s="403">
        <f t="shared" si="251"/>
        <v>0</v>
      </c>
      <c r="FX85" s="403">
        <f t="shared" si="251"/>
        <v>0</v>
      </c>
      <c r="FY85" s="403">
        <f t="shared" si="251"/>
        <v>0</v>
      </c>
      <c r="FZ85" s="403">
        <f t="shared" si="251"/>
        <v>0</v>
      </c>
      <c r="GA85" s="403">
        <f t="shared" si="251"/>
        <v>0</v>
      </c>
      <c r="GB85" s="403">
        <f t="shared" si="251"/>
        <v>0</v>
      </c>
      <c r="GC85" s="403">
        <f t="shared" si="251"/>
        <v>0</v>
      </c>
      <c r="GD85" s="403">
        <f t="shared" si="251"/>
        <v>0</v>
      </c>
      <c r="GE85" s="403">
        <f t="shared" si="251"/>
        <v>0</v>
      </c>
      <c r="GF85" s="403">
        <f t="shared" si="251"/>
        <v>0</v>
      </c>
      <c r="GG85" s="403">
        <f t="shared" si="251"/>
        <v>0</v>
      </c>
      <c r="GH85" s="403">
        <f t="shared" si="251"/>
        <v>0</v>
      </c>
      <c r="GI85" s="403">
        <f t="shared" si="252"/>
        <v>0</v>
      </c>
      <c r="GJ85" s="403">
        <f t="shared" si="252"/>
        <v>0</v>
      </c>
      <c r="GK85" s="403">
        <f t="shared" si="252"/>
        <v>0</v>
      </c>
      <c r="GL85" s="403">
        <f t="shared" si="252"/>
        <v>0</v>
      </c>
      <c r="GM85" s="403">
        <f t="shared" si="252"/>
        <v>0</v>
      </c>
      <c r="GN85" s="403">
        <f t="shared" si="252"/>
        <v>0</v>
      </c>
      <c r="GO85" s="403">
        <f t="shared" si="252"/>
        <v>0</v>
      </c>
      <c r="GP85" s="403">
        <f t="shared" si="252"/>
        <v>0</v>
      </c>
      <c r="GQ85" s="403">
        <f t="shared" si="252"/>
        <v>0</v>
      </c>
      <c r="GR85" s="403">
        <f t="shared" si="253"/>
        <v>0</v>
      </c>
      <c r="GS85" s="403">
        <f t="shared" si="253"/>
        <v>0</v>
      </c>
      <c r="GT85" s="403">
        <f t="shared" si="253"/>
        <v>0</v>
      </c>
      <c r="GU85" s="403">
        <f t="shared" si="253"/>
        <v>0</v>
      </c>
      <c r="GV85" s="403">
        <f t="shared" si="253"/>
        <v>0</v>
      </c>
      <c r="GW85" s="403">
        <f t="shared" si="253"/>
        <v>0</v>
      </c>
      <c r="GX85" s="403">
        <f t="shared" si="253"/>
        <v>0</v>
      </c>
      <c r="GY85" s="403">
        <f t="shared" si="253"/>
        <v>0</v>
      </c>
      <c r="GZ85" s="403">
        <f t="shared" si="253"/>
        <v>0</v>
      </c>
      <c r="HA85" s="403">
        <f t="shared" si="253"/>
        <v>0</v>
      </c>
      <c r="HB85" s="403">
        <f t="shared" si="253"/>
        <v>0</v>
      </c>
      <c r="HC85" s="311"/>
      <c r="HD85" s="311"/>
      <c r="HE85" s="311"/>
      <c r="HF85" s="311"/>
      <c r="HG85" s="221" t="str">
        <f t="shared" si="237"/>
        <v/>
      </c>
      <c r="HH85" s="221" t="str">
        <f t="shared" si="238"/>
        <v/>
      </c>
      <c r="HI85" s="311"/>
      <c r="HJ85" s="311"/>
      <c r="HK85" s="311"/>
      <c r="HL85" s="311"/>
      <c r="HM85" s="311"/>
      <c r="HN85" s="311"/>
      <c r="HO85" s="311"/>
      <c r="HP85" s="311"/>
      <c r="HQ85" s="311"/>
      <c r="HR85" s="311"/>
      <c r="HS85" s="311"/>
      <c r="HT85" s="311"/>
      <c r="HU85" s="311"/>
      <c r="HV85" s="311"/>
      <c r="HW85" s="311"/>
      <c r="HX85" s="311"/>
      <c r="HY85" s="311"/>
      <c r="HZ85" s="311"/>
      <c r="IA85" s="311"/>
      <c r="IB85" s="311"/>
      <c r="IC85" s="311"/>
      <c r="ID85" s="311"/>
      <c r="IE85" s="311"/>
      <c r="IF85" s="311"/>
      <c r="IG85" s="311"/>
      <c r="IH85" s="311"/>
      <c r="II85" s="311"/>
      <c r="IJ85" s="311"/>
    </row>
    <row r="86" spans="1:244" s="12" customFormat="1" ht="12" customHeight="1">
      <c r="A86" s="216"/>
      <c r="B86" s="217"/>
      <c r="C86" s="223"/>
      <c r="D86" s="219"/>
      <c r="E86" s="220" t="str">
        <f t="shared" si="117"/>
        <v/>
      </c>
      <c r="F86" s="221" t="str">
        <f t="shared" si="185"/>
        <v/>
      </c>
      <c r="G86" s="221"/>
      <c r="H86" s="220" t="str">
        <f t="shared" si="118"/>
        <v/>
      </c>
      <c r="I86" s="221" t="str">
        <f t="shared" si="186"/>
        <v/>
      </c>
      <c r="J86" s="222"/>
      <c r="K86" s="252">
        <f t="shared" si="187"/>
        <v>0</v>
      </c>
      <c r="L86" s="238">
        <f t="shared" si="239"/>
        <v>0</v>
      </c>
      <c r="M86" s="238">
        <f t="shared" si="188"/>
        <v>0</v>
      </c>
      <c r="N86" s="316">
        <f t="shared" si="189"/>
        <v>0</v>
      </c>
      <c r="O86" s="316">
        <f t="shared" si="190"/>
        <v>0</v>
      </c>
      <c r="P86" s="316">
        <f t="shared" si="191"/>
        <v>0</v>
      </c>
      <c r="Q86" s="316">
        <f t="shared" si="192"/>
        <v>0</v>
      </c>
      <c r="R86" s="371">
        <f t="shared" si="193"/>
        <v>0</v>
      </c>
      <c r="S86" s="316">
        <f t="shared" si="194"/>
        <v>0</v>
      </c>
      <c r="T86" s="316">
        <f t="shared" si="195"/>
        <v>0</v>
      </c>
      <c r="U86" s="316">
        <f t="shared" si="196"/>
        <v>0</v>
      </c>
      <c r="V86" s="317">
        <f t="shared" si="197"/>
        <v>0</v>
      </c>
      <c r="W86" s="318">
        <f t="shared" si="198"/>
        <v>0</v>
      </c>
      <c r="X86" s="318">
        <f t="shared" si="199"/>
        <v>0</v>
      </c>
      <c r="Y86" s="318">
        <f t="shared" si="200"/>
        <v>0</v>
      </c>
      <c r="Z86" s="318">
        <f t="shared" si="201"/>
        <v>0</v>
      </c>
      <c r="AA86" s="318">
        <f>IF(dkontonr&gt;1499,IF(dkontonr&lt;1560,$N86,0))+IF(kkontonr&gt;1499,IF(kkontonr&lt;1560,$O86,0))+IF(dkontonr&gt;(Kontoplan!AF$3-1),IF(dkontonr&lt;(Kontoplan!AF$3+1000),$N86,0))+IF(kkontonr&gt;(Kontoplan!AF$3-1),IF(kkontonr&lt;(Kontoplan!AF$3+1000),$O86,0),0)</f>
        <v>0</v>
      </c>
      <c r="AB86" s="318">
        <f t="shared" si="202"/>
        <v>0</v>
      </c>
      <c r="AC86" s="318">
        <f t="shared" si="203"/>
        <v>0</v>
      </c>
      <c r="AD86" s="318">
        <f t="shared" si="204"/>
        <v>0</v>
      </c>
      <c r="AE86" s="318">
        <f t="shared" si="205"/>
        <v>0</v>
      </c>
      <c r="AF86" s="318">
        <f t="shared" si="206"/>
        <v>0</v>
      </c>
      <c r="AG86" s="318">
        <f>IF(dkontonr&gt;2399,IF(dkontonr&lt;2500,$N86,0))+IF(kkontonr&gt;2399,IF(kkontonr&lt;2500,$O86,0))+IF(dkontonr&gt;(Kontoplan!$AF$4-1),IF(dkontonr&lt;(Kontoplan!$AF$4+1000),$N86,0))+IF(kkontonr&gt;(Kontoplan!$AF$4-1),IF(kkontonr&lt;(Kontoplan!$AF$4+1000),$O86,0))</f>
        <v>0</v>
      </c>
      <c r="AH86" s="318">
        <f t="shared" si="207"/>
        <v>0</v>
      </c>
      <c r="AI86" s="318">
        <f t="shared" si="208"/>
        <v>0</v>
      </c>
      <c r="AJ86" s="318">
        <f t="shared" si="209"/>
        <v>0</v>
      </c>
      <c r="AK86" s="318">
        <f t="shared" si="210"/>
        <v>0</v>
      </c>
      <c r="AL86" s="318">
        <f t="shared" si="211"/>
        <v>0</v>
      </c>
      <c r="AM86" s="317">
        <f t="shared" si="212"/>
        <v>0</v>
      </c>
      <c r="AN86" s="318">
        <f t="shared" si="213"/>
        <v>0</v>
      </c>
      <c r="AO86" s="319">
        <f t="shared" si="214"/>
        <v>0</v>
      </c>
      <c r="AP86" s="318">
        <f t="shared" si="215"/>
        <v>0</v>
      </c>
      <c r="AQ86" s="318">
        <f t="shared" si="216"/>
        <v>0</v>
      </c>
      <c r="AR86" s="318">
        <f t="shared" si="217"/>
        <v>0</v>
      </c>
      <c r="AS86" s="318">
        <f t="shared" si="218"/>
        <v>0</v>
      </c>
      <c r="AT86" s="318">
        <f t="shared" si="219"/>
        <v>0</v>
      </c>
      <c r="AU86" s="318">
        <f t="shared" si="220"/>
        <v>0</v>
      </c>
      <c r="AV86" s="318">
        <f t="shared" si="221"/>
        <v>0</v>
      </c>
      <c r="AW86" s="318">
        <f t="shared" si="222"/>
        <v>0</v>
      </c>
      <c r="AX86" s="318">
        <f t="shared" si="223"/>
        <v>0</v>
      </c>
      <c r="AY86" s="318">
        <f t="shared" si="224"/>
        <v>0</v>
      </c>
      <c r="AZ86" s="318">
        <f t="shared" si="225"/>
        <v>0</v>
      </c>
      <c r="BA86" s="318">
        <f t="shared" si="226"/>
        <v>0</v>
      </c>
      <c r="BB86" s="319">
        <f t="shared" si="227"/>
        <v>0</v>
      </c>
      <c r="BC86" s="319">
        <f t="shared" si="228"/>
        <v>0</v>
      </c>
      <c r="BD86" s="317">
        <f t="shared" si="229"/>
        <v>0</v>
      </c>
      <c r="BE86" s="318">
        <f t="shared" si="230"/>
        <v>0</v>
      </c>
      <c r="BF86" s="318">
        <f t="shared" si="231"/>
        <v>0</v>
      </c>
      <c r="BG86" s="318">
        <f t="shared" si="232"/>
        <v>0</v>
      </c>
      <c r="BH86" s="317">
        <f t="shared" si="255"/>
        <v>0</v>
      </c>
      <c r="BI86" s="319">
        <f t="shared" si="255"/>
        <v>0</v>
      </c>
      <c r="BJ86" s="319">
        <f t="shared" si="255"/>
        <v>0</v>
      </c>
      <c r="BK86" s="319">
        <f t="shared" si="255"/>
        <v>0</v>
      </c>
      <c r="BL86" s="319">
        <f t="shared" si="255"/>
        <v>0</v>
      </c>
      <c r="BM86" s="319">
        <f t="shared" si="255"/>
        <v>0</v>
      </c>
      <c r="BN86" s="319">
        <f t="shared" si="255"/>
        <v>0</v>
      </c>
      <c r="BO86" s="319">
        <f t="shared" si="255"/>
        <v>0</v>
      </c>
      <c r="BP86" s="319">
        <f t="shared" si="254"/>
        <v>0</v>
      </c>
      <c r="BQ86" s="319">
        <f t="shared" si="254"/>
        <v>0</v>
      </c>
      <c r="BR86" s="319">
        <f t="shared" si="254"/>
        <v>0</v>
      </c>
      <c r="BS86" s="319">
        <f t="shared" si="254"/>
        <v>0</v>
      </c>
      <c r="BT86" s="319">
        <f t="shared" si="254"/>
        <v>0</v>
      </c>
      <c r="BU86" s="319">
        <f t="shared" si="262"/>
        <v>0</v>
      </c>
      <c r="BV86" s="319">
        <f t="shared" si="262"/>
        <v>0</v>
      </c>
      <c r="BW86" s="319">
        <f t="shared" si="155"/>
        <v>0</v>
      </c>
      <c r="BX86" s="319">
        <f t="shared" si="156"/>
        <v>0</v>
      </c>
      <c r="BY86" s="319">
        <f t="shared" si="156"/>
        <v>0</v>
      </c>
      <c r="BZ86" s="319">
        <f t="shared" si="156"/>
        <v>0</v>
      </c>
      <c r="CA86" s="319">
        <f t="shared" si="156"/>
        <v>0</v>
      </c>
      <c r="CB86" s="317">
        <f t="shared" si="233"/>
        <v>0</v>
      </c>
      <c r="CC86" s="319">
        <f t="shared" si="234"/>
        <v>0</v>
      </c>
      <c r="CD86" s="319">
        <f t="shared" si="235"/>
        <v>0</v>
      </c>
      <c r="CE86" s="319">
        <f t="shared" si="236"/>
        <v>0</v>
      </c>
      <c r="CF86" s="333">
        <f t="shared" si="256"/>
        <v>0</v>
      </c>
      <c r="CG86" s="309">
        <f t="shared" si="257"/>
        <v>0</v>
      </c>
      <c r="CH86" s="309">
        <f t="shared" si="258"/>
        <v>0</v>
      </c>
      <c r="CI86" s="309">
        <f t="shared" si="259"/>
        <v>0</v>
      </c>
      <c r="CJ86" s="309">
        <f t="shared" si="260"/>
        <v>0</v>
      </c>
      <c r="CK86" s="379">
        <f t="shared" si="261"/>
        <v>0</v>
      </c>
      <c r="CL86" s="403">
        <f t="shared" ref="CL86:CW95" si="263">IF(dkontonr=CL$4,$N86,0)+IF(kkontonr=CL$4,$O86,0)</f>
        <v>0</v>
      </c>
      <c r="CM86" s="403">
        <f t="shared" si="263"/>
        <v>0</v>
      </c>
      <c r="CN86" s="403">
        <f t="shared" si="263"/>
        <v>0</v>
      </c>
      <c r="CO86" s="403">
        <f t="shared" si="263"/>
        <v>0</v>
      </c>
      <c r="CP86" s="403">
        <f t="shared" si="263"/>
        <v>0</v>
      </c>
      <c r="CQ86" s="403">
        <f t="shared" si="263"/>
        <v>0</v>
      </c>
      <c r="CR86" s="403">
        <f t="shared" si="263"/>
        <v>0</v>
      </c>
      <c r="CS86" s="403">
        <f t="shared" si="263"/>
        <v>0</v>
      </c>
      <c r="CT86" s="403">
        <f t="shared" si="263"/>
        <v>0</v>
      </c>
      <c r="CU86" s="403">
        <f t="shared" si="263"/>
        <v>0</v>
      </c>
      <c r="CV86" s="403">
        <f t="shared" si="243"/>
        <v>0</v>
      </c>
      <c r="CW86" s="403">
        <f t="shared" si="243"/>
        <v>0</v>
      </c>
      <c r="CX86" s="403">
        <f t="shared" ref="CX86:DL95" si="264">IF(dkontonr=CX$4,$N86,0)+IF(kkontonr=CX$4,$O86,0)</f>
        <v>0</v>
      </c>
      <c r="CY86" s="403">
        <f t="shared" si="264"/>
        <v>0</v>
      </c>
      <c r="CZ86" s="403">
        <f t="shared" si="264"/>
        <v>0</v>
      </c>
      <c r="DA86" s="403">
        <f t="shared" si="264"/>
        <v>0</v>
      </c>
      <c r="DB86" s="403">
        <f t="shared" si="264"/>
        <v>0</v>
      </c>
      <c r="DC86" s="403">
        <f t="shared" si="264"/>
        <v>0</v>
      </c>
      <c r="DD86" s="403">
        <f t="shared" si="264"/>
        <v>0</v>
      </c>
      <c r="DE86" s="403">
        <f t="shared" si="264"/>
        <v>0</v>
      </c>
      <c r="DF86" s="403">
        <f t="shared" si="244"/>
        <v>0</v>
      </c>
      <c r="DG86" s="403">
        <f t="shared" si="244"/>
        <v>0</v>
      </c>
      <c r="DH86" s="403">
        <f t="shared" si="264"/>
        <v>0</v>
      </c>
      <c r="DI86" s="403">
        <f t="shared" si="244"/>
        <v>0</v>
      </c>
      <c r="DJ86" s="403">
        <f t="shared" si="244"/>
        <v>0</v>
      </c>
      <c r="DK86" s="403">
        <f t="shared" si="244"/>
        <v>0</v>
      </c>
      <c r="DL86" s="403">
        <f t="shared" si="264"/>
        <v>0</v>
      </c>
      <c r="DM86" s="403">
        <f t="shared" ref="DM86:DU95" si="265">IF(dkontonr=DM$4,$N86,0)+IF(kkontonr=DM$4,$O86,0)</f>
        <v>0</v>
      </c>
      <c r="DN86" s="403">
        <f t="shared" si="265"/>
        <v>0</v>
      </c>
      <c r="DO86" s="403">
        <f t="shared" si="265"/>
        <v>0</v>
      </c>
      <c r="DP86" s="403">
        <f t="shared" si="265"/>
        <v>0</v>
      </c>
      <c r="DQ86" s="403">
        <f t="shared" si="265"/>
        <v>0</v>
      </c>
      <c r="DR86" s="403">
        <f t="shared" si="265"/>
        <v>0</v>
      </c>
      <c r="DS86" s="403">
        <f t="shared" si="265"/>
        <v>0</v>
      </c>
      <c r="DT86" s="403">
        <f t="shared" si="265"/>
        <v>0</v>
      </c>
      <c r="DU86" s="403">
        <f t="shared" si="265"/>
        <v>0</v>
      </c>
      <c r="DV86" s="403">
        <f t="shared" si="240"/>
        <v>0</v>
      </c>
      <c r="DW86" s="403">
        <f t="shared" si="241"/>
        <v>0</v>
      </c>
      <c r="DX86" s="403">
        <f t="shared" ref="DX86:EF95" si="266">IF(dkontonr=DX$4,$N86,0)+IF(kkontonr=DX$4,$O86,0)</f>
        <v>0</v>
      </c>
      <c r="DY86" s="403">
        <f t="shared" si="266"/>
        <v>0</v>
      </c>
      <c r="DZ86" s="403">
        <f t="shared" si="266"/>
        <v>0</v>
      </c>
      <c r="EA86" s="403">
        <f t="shared" si="266"/>
        <v>0</v>
      </c>
      <c r="EB86" s="403">
        <f t="shared" si="266"/>
        <v>0</v>
      </c>
      <c r="EC86" s="403">
        <f t="shared" si="266"/>
        <v>0</v>
      </c>
      <c r="ED86" s="403">
        <f t="shared" si="266"/>
        <v>0</v>
      </c>
      <c r="EE86" s="403">
        <f t="shared" si="266"/>
        <v>0</v>
      </c>
      <c r="EF86" s="403">
        <f t="shared" si="246"/>
        <v>0</v>
      </c>
      <c r="EG86" s="403">
        <f t="shared" ref="EG86:EO95" si="267">IF(dkontonr=EG$4,$P86,0)+IF(kkontonr=EG$4,$Q86,0)</f>
        <v>0</v>
      </c>
      <c r="EH86" s="403">
        <f t="shared" si="267"/>
        <v>0</v>
      </c>
      <c r="EI86" s="403">
        <f t="shared" si="267"/>
        <v>0</v>
      </c>
      <c r="EJ86" s="403">
        <f t="shared" si="267"/>
        <v>0</v>
      </c>
      <c r="EK86" s="403">
        <f t="shared" si="267"/>
        <v>0</v>
      </c>
      <c r="EL86" s="403">
        <f t="shared" si="267"/>
        <v>0</v>
      </c>
      <c r="EM86" s="403">
        <f t="shared" si="267"/>
        <v>0</v>
      </c>
      <c r="EN86" s="403">
        <f t="shared" si="267"/>
        <v>0</v>
      </c>
      <c r="EO86" s="403">
        <f t="shared" si="267"/>
        <v>0</v>
      </c>
      <c r="EP86" s="403">
        <f t="shared" ref="EP86:EZ95" si="268">IF(dkontonr=EP$4,$P86,0)+IF(kkontonr=EP$4,$Q86,0)</f>
        <v>0</v>
      </c>
      <c r="EQ86" s="403">
        <f t="shared" si="248"/>
        <v>0</v>
      </c>
      <c r="ER86" s="403">
        <f t="shared" si="268"/>
        <v>0</v>
      </c>
      <c r="ES86" s="403">
        <f t="shared" si="268"/>
        <v>0</v>
      </c>
      <c r="ET86" s="403">
        <f t="shared" si="268"/>
        <v>0</v>
      </c>
      <c r="EU86" s="403">
        <f t="shared" si="268"/>
        <v>0</v>
      </c>
      <c r="EV86" s="403">
        <f t="shared" si="268"/>
        <v>0</v>
      </c>
      <c r="EW86" s="403">
        <f t="shared" si="268"/>
        <v>0</v>
      </c>
      <c r="EX86" s="403">
        <f t="shared" si="268"/>
        <v>0</v>
      </c>
      <c r="EY86" s="403">
        <f t="shared" si="268"/>
        <v>0</v>
      </c>
      <c r="EZ86" s="403">
        <f t="shared" si="268"/>
        <v>0</v>
      </c>
      <c r="FA86" s="403">
        <f t="shared" ref="FA86:FJ95" si="269">IF(dkontonr=FA$4,$P86,0)+IF(kkontonr=FA$4,$Q86,0)</f>
        <v>0</v>
      </c>
      <c r="FB86" s="403">
        <f t="shared" si="269"/>
        <v>0</v>
      </c>
      <c r="FC86" s="403">
        <f t="shared" si="269"/>
        <v>0</v>
      </c>
      <c r="FD86" s="403">
        <f t="shared" si="269"/>
        <v>0</v>
      </c>
      <c r="FE86" s="403">
        <f t="shared" si="269"/>
        <v>0</v>
      </c>
      <c r="FF86" s="403">
        <f t="shared" si="269"/>
        <v>0</v>
      </c>
      <c r="FG86" s="403">
        <f t="shared" si="269"/>
        <v>0</v>
      </c>
      <c r="FH86" s="403">
        <f t="shared" si="269"/>
        <v>0</v>
      </c>
      <c r="FI86" s="403">
        <f t="shared" si="269"/>
        <v>0</v>
      </c>
      <c r="FJ86" s="403">
        <f t="shared" si="269"/>
        <v>0</v>
      </c>
      <c r="FK86" s="403">
        <f t="shared" ref="FK86:FT95" si="270">IF(dkontonr=FK$4,$P86,0)+IF(kkontonr=FK$4,$Q86,0)</f>
        <v>0</v>
      </c>
      <c r="FL86" s="403">
        <f t="shared" si="270"/>
        <v>0</v>
      </c>
      <c r="FM86" s="403">
        <f t="shared" si="270"/>
        <v>0</v>
      </c>
      <c r="FN86" s="403">
        <f t="shared" si="270"/>
        <v>0</v>
      </c>
      <c r="FO86" s="403">
        <f t="shared" si="270"/>
        <v>0</v>
      </c>
      <c r="FP86" s="403">
        <f t="shared" si="270"/>
        <v>0</v>
      </c>
      <c r="FQ86" s="403">
        <f t="shared" si="270"/>
        <v>0</v>
      </c>
      <c r="FR86" s="403">
        <f t="shared" si="270"/>
        <v>0</v>
      </c>
      <c r="FS86" s="403">
        <f t="shared" si="270"/>
        <v>0</v>
      </c>
      <c r="FT86" s="403">
        <f t="shared" si="270"/>
        <v>0</v>
      </c>
      <c r="FU86" s="403">
        <f t="shared" ref="FU86:GH95" si="271">IF(dkontonr=FU$4,$P86,0)+IF(kkontonr=FU$4,$Q86,0)</f>
        <v>0</v>
      </c>
      <c r="FV86" s="403">
        <f t="shared" si="271"/>
        <v>0</v>
      </c>
      <c r="FW86" s="403">
        <f t="shared" si="271"/>
        <v>0</v>
      </c>
      <c r="FX86" s="403">
        <f t="shared" si="271"/>
        <v>0</v>
      </c>
      <c r="FY86" s="403">
        <f t="shared" si="271"/>
        <v>0</v>
      </c>
      <c r="FZ86" s="403">
        <f t="shared" si="271"/>
        <v>0</v>
      </c>
      <c r="GA86" s="403">
        <f t="shared" si="271"/>
        <v>0</v>
      </c>
      <c r="GB86" s="403">
        <f t="shared" si="271"/>
        <v>0</v>
      </c>
      <c r="GC86" s="403">
        <f t="shared" si="271"/>
        <v>0</v>
      </c>
      <c r="GD86" s="403">
        <f t="shared" si="271"/>
        <v>0</v>
      </c>
      <c r="GE86" s="403">
        <f t="shared" si="271"/>
        <v>0</v>
      </c>
      <c r="GF86" s="403">
        <f t="shared" si="271"/>
        <v>0</v>
      </c>
      <c r="GG86" s="403">
        <f t="shared" si="271"/>
        <v>0</v>
      </c>
      <c r="GH86" s="403">
        <f t="shared" si="251"/>
        <v>0</v>
      </c>
      <c r="GI86" s="403">
        <f t="shared" ref="GI86:GQ95" si="272">IF(dkontonr=GI$4,$N86,0)+IF(kkontonr=GI$4,$O86,0)</f>
        <v>0</v>
      </c>
      <c r="GJ86" s="403">
        <f t="shared" si="272"/>
        <v>0</v>
      </c>
      <c r="GK86" s="403">
        <f t="shared" si="272"/>
        <v>0</v>
      </c>
      <c r="GL86" s="403">
        <f t="shared" si="272"/>
        <v>0</v>
      </c>
      <c r="GM86" s="403">
        <f t="shared" si="272"/>
        <v>0</v>
      </c>
      <c r="GN86" s="403">
        <f t="shared" si="272"/>
        <v>0</v>
      </c>
      <c r="GO86" s="403">
        <f t="shared" si="272"/>
        <v>0</v>
      </c>
      <c r="GP86" s="403">
        <f t="shared" si="272"/>
        <v>0</v>
      </c>
      <c r="GQ86" s="403">
        <f t="shared" si="272"/>
        <v>0</v>
      </c>
      <c r="GR86" s="403">
        <f t="shared" ref="GR86:HB95" si="273">IF(dkontonr=GR$4,$N86,0)+IF(kkontonr=GR$4,$O86,0)</f>
        <v>0</v>
      </c>
      <c r="GS86" s="403">
        <f t="shared" si="273"/>
        <v>0</v>
      </c>
      <c r="GT86" s="403">
        <f t="shared" si="273"/>
        <v>0</v>
      </c>
      <c r="GU86" s="403">
        <f t="shared" si="273"/>
        <v>0</v>
      </c>
      <c r="GV86" s="403">
        <f t="shared" si="273"/>
        <v>0</v>
      </c>
      <c r="GW86" s="403">
        <f t="shared" si="273"/>
        <v>0</v>
      </c>
      <c r="GX86" s="403">
        <f t="shared" si="273"/>
        <v>0</v>
      </c>
      <c r="GY86" s="403">
        <f t="shared" si="273"/>
        <v>0</v>
      </c>
      <c r="GZ86" s="403">
        <f t="shared" si="273"/>
        <v>0</v>
      </c>
      <c r="HA86" s="403">
        <f t="shared" si="273"/>
        <v>0</v>
      </c>
      <c r="HB86" s="403">
        <f t="shared" si="253"/>
        <v>0</v>
      </c>
      <c r="HC86" s="311"/>
      <c r="HD86" s="311"/>
      <c r="HE86" s="311"/>
      <c r="HF86" s="311"/>
      <c r="HG86" s="221" t="str">
        <f t="shared" si="237"/>
        <v/>
      </c>
      <c r="HH86" s="221" t="str">
        <f t="shared" si="238"/>
        <v/>
      </c>
      <c r="HI86" s="311"/>
      <c r="HJ86" s="311"/>
      <c r="HK86" s="311"/>
      <c r="HL86" s="311"/>
      <c r="HM86" s="311"/>
      <c r="HN86" s="311"/>
      <c r="HO86" s="311"/>
      <c r="HP86" s="311"/>
      <c r="HQ86" s="311"/>
      <c r="HR86" s="311"/>
      <c r="HS86" s="311"/>
      <c r="HT86" s="311"/>
      <c r="HU86" s="311"/>
      <c r="HV86" s="311"/>
      <c r="HW86" s="311"/>
      <c r="HX86" s="311"/>
      <c r="HY86" s="311"/>
      <c r="HZ86" s="311"/>
      <c r="IA86" s="311"/>
      <c r="IB86" s="311"/>
      <c r="IC86" s="311"/>
      <c r="ID86" s="311"/>
      <c r="IE86" s="311"/>
      <c r="IF86" s="311"/>
      <c r="IG86" s="311"/>
      <c r="IH86" s="311"/>
      <c r="II86" s="311"/>
      <c r="IJ86" s="311"/>
    </row>
    <row r="87" spans="1:244" s="12" customFormat="1" ht="12" customHeight="1">
      <c r="A87" s="216"/>
      <c r="B87" s="217"/>
      <c r="C87" s="223"/>
      <c r="D87" s="219"/>
      <c r="E87" s="220" t="str">
        <f t="shared" si="117"/>
        <v/>
      </c>
      <c r="F87" s="221" t="str">
        <f t="shared" si="185"/>
        <v/>
      </c>
      <c r="G87" s="221"/>
      <c r="H87" s="220" t="str">
        <f t="shared" si="118"/>
        <v/>
      </c>
      <c r="I87" s="221" t="str">
        <f t="shared" si="186"/>
        <v/>
      </c>
      <c r="J87" s="222"/>
      <c r="K87" s="252">
        <f t="shared" si="187"/>
        <v>0</v>
      </c>
      <c r="L87" s="238">
        <f t="shared" si="239"/>
        <v>0</v>
      </c>
      <c r="M87" s="238">
        <f t="shared" si="188"/>
        <v>0</v>
      </c>
      <c r="N87" s="316">
        <f t="shared" si="189"/>
        <v>0</v>
      </c>
      <c r="O87" s="316">
        <f t="shared" si="190"/>
        <v>0</v>
      </c>
      <c r="P87" s="316">
        <f t="shared" si="191"/>
        <v>0</v>
      </c>
      <c r="Q87" s="316">
        <f t="shared" si="192"/>
        <v>0</v>
      </c>
      <c r="R87" s="371">
        <f t="shared" si="193"/>
        <v>0</v>
      </c>
      <c r="S87" s="316">
        <f t="shared" si="194"/>
        <v>0</v>
      </c>
      <c r="T87" s="316">
        <f t="shared" si="195"/>
        <v>0</v>
      </c>
      <c r="U87" s="316">
        <f t="shared" si="196"/>
        <v>0</v>
      </c>
      <c r="V87" s="317">
        <f t="shared" si="197"/>
        <v>0</v>
      </c>
      <c r="W87" s="318">
        <f t="shared" si="198"/>
        <v>0</v>
      </c>
      <c r="X87" s="318">
        <f t="shared" si="199"/>
        <v>0</v>
      </c>
      <c r="Y87" s="318">
        <f t="shared" si="200"/>
        <v>0</v>
      </c>
      <c r="Z87" s="318">
        <f t="shared" si="201"/>
        <v>0</v>
      </c>
      <c r="AA87" s="318">
        <f>IF(dkontonr&gt;1499,IF(dkontonr&lt;1560,$N87,0))+IF(kkontonr&gt;1499,IF(kkontonr&lt;1560,$O87,0))+IF(dkontonr&gt;(Kontoplan!AF$3-1),IF(dkontonr&lt;(Kontoplan!AF$3+1000),$N87,0))+IF(kkontonr&gt;(Kontoplan!AF$3-1),IF(kkontonr&lt;(Kontoplan!AF$3+1000),$O87,0),0)</f>
        <v>0</v>
      </c>
      <c r="AB87" s="318">
        <f t="shared" si="202"/>
        <v>0</v>
      </c>
      <c r="AC87" s="318">
        <f t="shared" si="203"/>
        <v>0</v>
      </c>
      <c r="AD87" s="318">
        <f t="shared" si="204"/>
        <v>0</v>
      </c>
      <c r="AE87" s="318">
        <f t="shared" si="205"/>
        <v>0</v>
      </c>
      <c r="AF87" s="318">
        <f t="shared" si="206"/>
        <v>0</v>
      </c>
      <c r="AG87" s="318">
        <f>IF(dkontonr&gt;2399,IF(dkontonr&lt;2500,$N87,0))+IF(kkontonr&gt;2399,IF(kkontonr&lt;2500,$O87,0))+IF(dkontonr&gt;(Kontoplan!$AF$4-1),IF(dkontonr&lt;(Kontoplan!$AF$4+1000),$N87,0))+IF(kkontonr&gt;(Kontoplan!$AF$4-1),IF(kkontonr&lt;(Kontoplan!$AF$4+1000),$O87,0))</f>
        <v>0</v>
      </c>
      <c r="AH87" s="318">
        <f t="shared" si="207"/>
        <v>0</v>
      </c>
      <c r="AI87" s="318">
        <f t="shared" si="208"/>
        <v>0</v>
      </c>
      <c r="AJ87" s="318">
        <f t="shared" si="209"/>
        <v>0</v>
      </c>
      <c r="AK87" s="318">
        <f t="shared" si="210"/>
        <v>0</v>
      </c>
      <c r="AL87" s="318">
        <f t="shared" si="211"/>
        <v>0</v>
      </c>
      <c r="AM87" s="317">
        <f t="shared" si="212"/>
        <v>0</v>
      </c>
      <c r="AN87" s="318">
        <f t="shared" si="213"/>
        <v>0</v>
      </c>
      <c r="AO87" s="319">
        <f t="shared" si="214"/>
        <v>0</v>
      </c>
      <c r="AP87" s="318">
        <f t="shared" si="215"/>
        <v>0</v>
      </c>
      <c r="AQ87" s="318">
        <f t="shared" si="216"/>
        <v>0</v>
      </c>
      <c r="AR87" s="318">
        <f t="shared" si="217"/>
        <v>0</v>
      </c>
      <c r="AS87" s="318">
        <f t="shared" si="218"/>
        <v>0</v>
      </c>
      <c r="AT87" s="318">
        <f t="shared" si="219"/>
        <v>0</v>
      </c>
      <c r="AU87" s="318">
        <f t="shared" si="220"/>
        <v>0</v>
      </c>
      <c r="AV87" s="318">
        <f t="shared" si="221"/>
        <v>0</v>
      </c>
      <c r="AW87" s="318">
        <f t="shared" si="222"/>
        <v>0</v>
      </c>
      <c r="AX87" s="318">
        <f t="shared" si="223"/>
        <v>0</v>
      </c>
      <c r="AY87" s="318">
        <f t="shared" si="224"/>
        <v>0</v>
      </c>
      <c r="AZ87" s="318">
        <f t="shared" si="225"/>
        <v>0</v>
      </c>
      <c r="BA87" s="318">
        <f t="shared" si="226"/>
        <v>0</v>
      </c>
      <c r="BB87" s="319">
        <f t="shared" si="227"/>
        <v>0</v>
      </c>
      <c r="BC87" s="319">
        <f t="shared" si="228"/>
        <v>0</v>
      </c>
      <c r="BD87" s="317">
        <f t="shared" si="229"/>
        <v>0</v>
      </c>
      <c r="BE87" s="318">
        <f t="shared" si="230"/>
        <v>0</v>
      </c>
      <c r="BF87" s="318">
        <f t="shared" si="231"/>
        <v>0</v>
      </c>
      <c r="BG87" s="318">
        <f t="shared" si="232"/>
        <v>0</v>
      </c>
      <c r="BH87" s="317">
        <f t="shared" si="255"/>
        <v>0</v>
      </c>
      <c r="BI87" s="319">
        <f t="shared" si="255"/>
        <v>0</v>
      </c>
      <c r="BJ87" s="319">
        <f t="shared" si="255"/>
        <v>0</v>
      </c>
      <c r="BK87" s="319">
        <f t="shared" si="255"/>
        <v>0</v>
      </c>
      <c r="BL87" s="319">
        <f t="shared" si="255"/>
        <v>0</v>
      </c>
      <c r="BM87" s="319">
        <f t="shared" si="255"/>
        <v>0</v>
      </c>
      <c r="BN87" s="319">
        <f t="shared" si="255"/>
        <v>0</v>
      </c>
      <c r="BO87" s="319">
        <f t="shared" si="255"/>
        <v>0</v>
      </c>
      <c r="BP87" s="319">
        <f t="shared" si="254"/>
        <v>0</v>
      </c>
      <c r="BQ87" s="319">
        <f t="shared" si="254"/>
        <v>0</v>
      </c>
      <c r="BR87" s="319">
        <f t="shared" si="254"/>
        <v>0</v>
      </c>
      <c r="BS87" s="319">
        <f t="shared" si="254"/>
        <v>0</v>
      </c>
      <c r="BT87" s="319">
        <f t="shared" si="254"/>
        <v>0</v>
      </c>
      <c r="BU87" s="319">
        <f t="shared" si="262"/>
        <v>0</v>
      </c>
      <c r="BV87" s="319">
        <f t="shared" si="262"/>
        <v>0</v>
      </c>
      <c r="BW87" s="319">
        <f t="shared" si="155"/>
        <v>0</v>
      </c>
      <c r="BX87" s="319">
        <f t="shared" si="156"/>
        <v>0</v>
      </c>
      <c r="BY87" s="319">
        <f t="shared" si="156"/>
        <v>0</v>
      </c>
      <c r="BZ87" s="319">
        <f t="shared" si="156"/>
        <v>0</v>
      </c>
      <c r="CA87" s="319">
        <f t="shared" si="156"/>
        <v>0</v>
      </c>
      <c r="CB87" s="317">
        <f t="shared" si="233"/>
        <v>0</v>
      </c>
      <c r="CC87" s="319">
        <f t="shared" si="234"/>
        <v>0</v>
      </c>
      <c r="CD87" s="319">
        <f t="shared" si="235"/>
        <v>0</v>
      </c>
      <c r="CE87" s="319">
        <f t="shared" si="236"/>
        <v>0</v>
      </c>
      <c r="CF87" s="333">
        <f t="shared" si="256"/>
        <v>0</v>
      </c>
      <c r="CG87" s="309">
        <f t="shared" si="257"/>
        <v>0</v>
      </c>
      <c r="CH87" s="309">
        <f t="shared" si="258"/>
        <v>0</v>
      </c>
      <c r="CI87" s="309">
        <f t="shared" si="259"/>
        <v>0</v>
      </c>
      <c r="CJ87" s="309">
        <f t="shared" si="260"/>
        <v>0</v>
      </c>
      <c r="CK87" s="379">
        <f t="shared" si="261"/>
        <v>0</v>
      </c>
      <c r="CL87" s="403">
        <f t="shared" si="263"/>
        <v>0</v>
      </c>
      <c r="CM87" s="403">
        <f t="shared" si="263"/>
        <v>0</v>
      </c>
      <c r="CN87" s="403">
        <f t="shared" si="263"/>
        <v>0</v>
      </c>
      <c r="CO87" s="403">
        <f t="shared" si="263"/>
        <v>0</v>
      </c>
      <c r="CP87" s="403">
        <f t="shared" si="263"/>
        <v>0</v>
      </c>
      <c r="CQ87" s="403">
        <f t="shared" si="263"/>
        <v>0</v>
      </c>
      <c r="CR87" s="403">
        <f t="shared" si="263"/>
        <v>0</v>
      </c>
      <c r="CS87" s="403">
        <f t="shared" si="263"/>
        <v>0</v>
      </c>
      <c r="CT87" s="403">
        <f t="shared" si="263"/>
        <v>0</v>
      </c>
      <c r="CU87" s="403">
        <f t="shared" si="263"/>
        <v>0</v>
      </c>
      <c r="CV87" s="403">
        <f t="shared" si="243"/>
        <v>0</v>
      </c>
      <c r="CW87" s="403">
        <f t="shared" si="243"/>
        <v>0</v>
      </c>
      <c r="CX87" s="403">
        <f t="shared" si="264"/>
        <v>0</v>
      </c>
      <c r="CY87" s="403">
        <f t="shared" si="264"/>
        <v>0</v>
      </c>
      <c r="CZ87" s="403">
        <f t="shared" si="264"/>
        <v>0</v>
      </c>
      <c r="DA87" s="403">
        <f t="shared" si="264"/>
        <v>0</v>
      </c>
      <c r="DB87" s="403">
        <f t="shared" si="264"/>
        <v>0</v>
      </c>
      <c r="DC87" s="403">
        <f t="shared" si="264"/>
        <v>0</v>
      </c>
      <c r="DD87" s="403">
        <f t="shared" si="264"/>
        <v>0</v>
      </c>
      <c r="DE87" s="403">
        <f t="shared" si="264"/>
        <v>0</v>
      </c>
      <c r="DF87" s="403">
        <f t="shared" si="244"/>
        <v>0</v>
      </c>
      <c r="DG87" s="403">
        <f t="shared" si="244"/>
        <v>0</v>
      </c>
      <c r="DH87" s="403">
        <f t="shared" si="264"/>
        <v>0</v>
      </c>
      <c r="DI87" s="403">
        <f t="shared" si="244"/>
        <v>0</v>
      </c>
      <c r="DJ87" s="403">
        <f t="shared" si="244"/>
        <v>0</v>
      </c>
      <c r="DK87" s="403">
        <f t="shared" si="244"/>
        <v>0</v>
      </c>
      <c r="DL87" s="403">
        <f t="shared" si="264"/>
        <v>0</v>
      </c>
      <c r="DM87" s="403">
        <f t="shared" si="265"/>
        <v>0</v>
      </c>
      <c r="DN87" s="403">
        <f t="shared" si="265"/>
        <v>0</v>
      </c>
      <c r="DO87" s="403">
        <f t="shared" si="265"/>
        <v>0</v>
      </c>
      <c r="DP87" s="403">
        <f t="shared" si="265"/>
        <v>0</v>
      </c>
      <c r="DQ87" s="403">
        <f t="shared" si="265"/>
        <v>0</v>
      </c>
      <c r="DR87" s="403">
        <f t="shared" si="265"/>
        <v>0</v>
      </c>
      <c r="DS87" s="403">
        <f t="shared" si="265"/>
        <v>0</v>
      </c>
      <c r="DT87" s="403">
        <f t="shared" si="265"/>
        <v>0</v>
      </c>
      <c r="DU87" s="403">
        <f t="shared" si="265"/>
        <v>0</v>
      </c>
      <c r="DV87" s="403">
        <f t="shared" si="240"/>
        <v>0</v>
      </c>
      <c r="DW87" s="403">
        <f t="shared" si="241"/>
        <v>0</v>
      </c>
      <c r="DX87" s="403">
        <f t="shared" si="266"/>
        <v>0</v>
      </c>
      <c r="DY87" s="403">
        <f t="shared" si="266"/>
        <v>0</v>
      </c>
      <c r="DZ87" s="403">
        <f t="shared" si="266"/>
        <v>0</v>
      </c>
      <c r="EA87" s="403">
        <f t="shared" si="266"/>
        <v>0</v>
      </c>
      <c r="EB87" s="403">
        <f t="shared" si="266"/>
        <v>0</v>
      </c>
      <c r="EC87" s="403">
        <f t="shared" si="266"/>
        <v>0</v>
      </c>
      <c r="ED87" s="403">
        <f t="shared" si="266"/>
        <v>0</v>
      </c>
      <c r="EE87" s="403">
        <f t="shared" si="266"/>
        <v>0</v>
      </c>
      <c r="EF87" s="403">
        <f t="shared" si="246"/>
        <v>0</v>
      </c>
      <c r="EG87" s="403">
        <f t="shared" si="267"/>
        <v>0</v>
      </c>
      <c r="EH87" s="403">
        <f t="shared" si="267"/>
        <v>0</v>
      </c>
      <c r="EI87" s="403">
        <f t="shared" si="267"/>
        <v>0</v>
      </c>
      <c r="EJ87" s="403">
        <f t="shared" si="267"/>
        <v>0</v>
      </c>
      <c r="EK87" s="403">
        <f t="shared" si="267"/>
        <v>0</v>
      </c>
      <c r="EL87" s="403">
        <f t="shared" si="267"/>
        <v>0</v>
      </c>
      <c r="EM87" s="403">
        <f t="shared" si="267"/>
        <v>0</v>
      </c>
      <c r="EN87" s="403">
        <f t="shared" si="267"/>
        <v>0</v>
      </c>
      <c r="EO87" s="403">
        <f t="shared" si="267"/>
        <v>0</v>
      </c>
      <c r="EP87" s="403">
        <f t="shared" si="268"/>
        <v>0</v>
      </c>
      <c r="EQ87" s="403">
        <f t="shared" si="248"/>
        <v>0</v>
      </c>
      <c r="ER87" s="403">
        <f t="shared" si="268"/>
        <v>0</v>
      </c>
      <c r="ES87" s="403">
        <f t="shared" si="268"/>
        <v>0</v>
      </c>
      <c r="ET87" s="403">
        <f t="shared" si="268"/>
        <v>0</v>
      </c>
      <c r="EU87" s="403">
        <f t="shared" si="268"/>
        <v>0</v>
      </c>
      <c r="EV87" s="403">
        <f t="shared" si="268"/>
        <v>0</v>
      </c>
      <c r="EW87" s="403">
        <f t="shared" si="268"/>
        <v>0</v>
      </c>
      <c r="EX87" s="403">
        <f t="shared" si="268"/>
        <v>0</v>
      </c>
      <c r="EY87" s="403">
        <f t="shared" si="268"/>
        <v>0</v>
      </c>
      <c r="EZ87" s="403">
        <f t="shared" si="268"/>
        <v>0</v>
      </c>
      <c r="FA87" s="403">
        <f t="shared" si="269"/>
        <v>0</v>
      </c>
      <c r="FB87" s="403">
        <f t="shared" si="269"/>
        <v>0</v>
      </c>
      <c r="FC87" s="403">
        <f t="shared" si="269"/>
        <v>0</v>
      </c>
      <c r="FD87" s="403">
        <f t="shared" si="269"/>
        <v>0</v>
      </c>
      <c r="FE87" s="403">
        <f t="shared" si="269"/>
        <v>0</v>
      </c>
      <c r="FF87" s="403">
        <f t="shared" si="269"/>
        <v>0</v>
      </c>
      <c r="FG87" s="403">
        <f t="shared" si="269"/>
        <v>0</v>
      </c>
      <c r="FH87" s="403">
        <f t="shared" si="269"/>
        <v>0</v>
      </c>
      <c r="FI87" s="403">
        <f t="shared" si="269"/>
        <v>0</v>
      </c>
      <c r="FJ87" s="403">
        <f t="shared" si="269"/>
        <v>0</v>
      </c>
      <c r="FK87" s="403">
        <f t="shared" si="270"/>
        <v>0</v>
      </c>
      <c r="FL87" s="403">
        <f t="shared" si="270"/>
        <v>0</v>
      </c>
      <c r="FM87" s="403">
        <f t="shared" si="270"/>
        <v>0</v>
      </c>
      <c r="FN87" s="403">
        <f t="shared" si="270"/>
        <v>0</v>
      </c>
      <c r="FO87" s="403">
        <f t="shared" si="270"/>
        <v>0</v>
      </c>
      <c r="FP87" s="403">
        <f t="shared" si="270"/>
        <v>0</v>
      </c>
      <c r="FQ87" s="403">
        <f t="shared" si="270"/>
        <v>0</v>
      </c>
      <c r="FR87" s="403">
        <f t="shared" si="270"/>
        <v>0</v>
      </c>
      <c r="FS87" s="403">
        <f t="shared" si="270"/>
        <v>0</v>
      </c>
      <c r="FT87" s="403">
        <f t="shared" si="270"/>
        <v>0</v>
      </c>
      <c r="FU87" s="403">
        <f t="shared" si="271"/>
        <v>0</v>
      </c>
      <c r="FV87" s="403">
        <f t="shared" si="271"/>
        <v>0</v>
      </c>
      <c r="FW87" s="403">
        <f t="shared" si="271"/>
        <v>0</v>
      </c>
      <c r="FX87" s="403">
        <f t="shared" si="271"/>
        <v>0</v>
      </c>
      <c r="FY87" s="403">
        <f t="shared" si="271"/>
        <v>0</v>
      </c>
      <c r="FZ87" s="403">
        <f t="shared" si="271"/>
        <v>0</v>
      </c>
      <c r="GA87" s="403">
        <f t="shared" si="271"/>
        <v>0</v>
      </c>
      <c r="GB87" s="403">
        <f t="shared" si="271"/>
        <v>0</v>
      </c>
      <c r="GC87" s="403">
        <f t="shared" si="271"/>
        <v>0</v>
      </c>
      <c r="GD87" s="403">
        <f t="shared" si="271"/>
        <v>0</v>
      </c>
      <c r="GE87" s="403">
        <f t="shared" si="271"/>
        <v>0</v>
      </c>
      <c r="GF87" s="403">
        <f t="shared" si="271"/>
        <v>0</v>
      </c>
      <c r="GG87" s="403">
        <f t="shared" si="271"/>
        <v>0</v>
      </c>
      <c r="GH87" s="403">
        <f t="shared" si="251"/>
        <v>0</v>
      </c>
      <c r="GI87" s="403">
        <f t="shared" si="272"/>
        <v>0</v>
      </c>
      <c r="GJ87" s="403">
        <f t="shared" si="272"/>
        <v>0</v>
      </c>
      <c r="GK87" s="403">
        <f t="shared" si="272"/>
        <v>0</v>
      </c>
      <c r="GL87" s="403">
        <f t="shared" si="272"/>
        <v>0</v>
      </c>
      <c r="GM87" s="403">
        <f t="shared" si="272"/>
        <v>0</v>
      </c>
      <c r="GN87" s="403">
        <f t="shared" si="272"/>
        <v>0</v>
      </c>
      <c r="GO87" s="403">
        <f t="shared" si="272"/>
        <v>0</v>
      </c>
      <c r="GP87" s="403">
        <f t="shared" si="272"/>
        <v>0</v>
      </c>
      <c r="GQ87" s="403">
        <f t="shared" si="272"/>
        <v>0</v>
      </c>
      <c r="GR87" s="403">
        <f t="shared" si="273"/>
        <v>0</v>
      </c>
      <c r="GS87" s="403">
        <f t="shared" si="273"/>
        <v>0</v>
      </c>
      <c r="GT87" s="403">
        <f t="shared" si="273"/>
        <v>0</v>
      </c>
      <c r="GU87" s="403">
        <f t="shared" si="273"/>
        <v>0</v>
      </c>
      <c r="GV87" s="403">
        <f t="shared" si="273"/>
        <v>0</v>
      </c>
      <c r="GW87" s="403">
        <f t="shared" si="273"/>
        <v>0</v>
      </c>
      <c r="GX87" s="403">
        <f t="shared" si="273"/>
        <v>0</v>
      </c>
      <c r="GY87" s="403">
        <f t="shared" si="273"/>
        <v>0</v>
      </c>
      <c r="GZ87" s="403">
        <f t="shared" si="273"/>
        <v>0</v>
      </c>
      <c r="HA87" s="403">
        <f t="shared" si="273"/>
        <v>0</v>
      </c>
      <c r="HB87" s="403">
        <f t="shared" si="253"/>
        <v>0</v>
      </c>
      <c r="HC87" s="311"/>
      <c r="HD87" s="311"/>
      <c r="HE87" s="311"/>
      <c r="HF87" s="311"/>
      <c r="HG87" s="221" t="str">
        <f t="shared" si="237"/>
        <v/>
      </c>
      <c r="HH87" s="221" t="str">
        <f t="shared" si="238"/>
        <v/>
      </c>
      <c r="HI87" s="311"/>
      <c r="HJ87" s="311"/>
      <c r="HK87" s="311"/>
      <c r="HL87" s="311"/>
      <c r="HM87" s="311"/>
      <c r="HN87" s="311"/>
      <c r="HO87" s="311"/>
      <c r="HP87" s="311"/>
      <c r="HQ87" s="311"/>
      <c r="HR87" s="311"/>
      <c r="HS87" s="311"/>
      <c r="HT87" s="311"/>
      <c r="HU87" s="311"/>
      <c r="HV87" s="311"/>
      <c r="HW87" s="311"/>
      <c r="HX87" s="311"/>
      <c r="HY87" s="311"/>
      <c r="HZ87" s="311"/>
      <c r="IA87" s="311"/>
      <c r="IB87" s="311"/>
      <c r="IC87" s="311"/>
      <c r="ID87" s="311"/>
      <c r="IE87" s="311"/>
      <c r="IF87" s="311"/>
      <c r="IG87" s="311"/>
      <c r="IH87" s="311"/>
      <c r="II87" s="311"/>
      <c r="IJ87" s="311"/>
    </row>
    <row r="88" spans="1:244" s="12" customFormat="1" ht="12" customHeight="1">
      <c r="A88" s="216"/>
      <c r="B88" s="217"/>
      <c r="C88" s="223"/>
      <c r="D88" s="219"/>
      <c r="E88" s="220" t="str">
        <f t="shared" si="117"/>
        <v/>
      </c>
      <c r="F88" s="221" t="str">
        <f t="shared" si="185"/>
        <v/>
      </c>
      <c r="G88" s="221"/>
      <c r="H88" s="220" t="str">
        <f t="shared" si="118"/>
        <v/>
      </c>
      <c r="I88" s="221" t="str">
        <f t="shared" si="186"/>
        <v/>
      </c>
      <c r="J88" s="222"/>
      <c r="K88" s="252">
        <f t="shared" si="187"/>
        <v>0</v>
      </c>
      <c r="L88" s="238">
        <f t="shared" si="239"/>
        <v>0</v>
      </c>
      <c r="M88" s="238">
        <f t="shared" si="188"/>
        <v>0</v>
      </c>
      <c r="N88" s="316">
        <f t="shared" si="189"/>
        <v>0</v>
      </c>
      <c r="O88" s="316">
        <f t="shared" si="190"/>
        <v>0</v>
      </c>
      <c r="P88" s="316">
        <f t="shared" si="191"/>
        <v>0</v>
      </c>
      <c r="Q88" s="316">
        <f t="shared" si="192"/>
        <v>0</v>
      </c>
      <c r="R88" s="371">
        <f t="shared" si="193"/>
        <v>0</v>
      </c>
      <c r="S88" s="316">
        <f t="shared" si="194"/>
        <v>0</v>
      </c>
      <c r="T88" s="316">
        <f t="shared" si="195"/>
        <v>0</v>
      </c>
      <c r="U88" s="316">
        <f t="shared" si="196"/>
        <v>0</v>
      </c>
      <c r="V88" s="317">
        <f t="shared" si="197"/>
        <v>0</v>
      </c>
      <c r="W88" s="318">
        <f t="shared" si="198"/>
        <v>0</v>
      </c>
      <c r="X88" s="318">
        <f t="shared" si="199"/>
        <v>0</v>
      </c>
      <c r="Y88" s="318">
        <f t="shared" si="200"/>
        <v>0</v>
      </c>
      <c r="Z88" s="318">
        <f t="shared" si="201"/>
        <v>0</v>
      </c>
      <c r="AA88" s="318">
        <f>IF(dkontonr&gt;1499,IF(dkontonr&lt;1560,$N88,0))+IF(kkontonr&gt;1499,IF(kkontonr&lt;1560,$O88,0))+IF(dkontonr&gt;(Kontoplan!AF$3-1),IF(dkontonr&lt;(Kontoplan!AF$3+1000),$N88,0))+IF(kkontonr&gt;(Kontoplan!AF$3-1),IF(kkontonr&lt;(Kontoplan!AF$3+1000),$O88,0),0)</f>
        <v>0</v>
      </c>
      <c r="AB88" s="318">
        <f t="shared" si="202"/>
        <v>0</v>
      </c>
      <c r="AC88" s="318">
        <f t="shared" si="203"/>
        <v>0</v>
      </c>
      <c r="AD88" s="318">
        <f t="shared" si="204"/>
        <v>0</v>
      </c>
      <c r="AE88" s="318">
        <f t="shared" si="205"/>
        <v>0</v>
      </c>
      <c r="AF88" s="318">
        <f t="shared" si="206"/>
        <v>0</v>
      </c>
      <c r="AG88" s="318">
        <f>IF(dkontonr&gt;2399,IF(dkontonr&lt;2500,$N88,0))+IF(kkontonr&gt;2399,IF(kkontonr&lt;2500,$O88,0))+IF(dkontonr&gt;(Kontoplan!$AF$4-1),IF(dkontonr&lt;(Kontoplan!$AF$4+1000),$N88,0))+IF(kkontonr&gt;(Kontoplan!$AF$4-1),IF(kkontonr&lt;(Kontoplan!$AF$4+1000),$O88,0))</f>
        <v>0</v>
      </c>
      <c r="AH88" s="318">
        <f t="shared" si="207"/>
        <v>0</v>
      </c>
      <c r="AI88" s="318">
        <f t="shared" si="208"/>
        <v>0</v>
      </c>
      <c r="AJ88" s="318">
        <f t="shared" si="209"/>
        <v>0</v>
      </c>
      <c r="AK88" s="318">
        <f t="shared" si="210"/>
        <v>0</v>
      </c>
      <c r="AL88" s="318">
        <f t="shared" si="211"/>
        <v>0</v>
      </c>
      <c r="AM88" s="317">
        <f t="shared" si="212"/>
        <v>0</v>
      </c>
      <c r="AN88" s="318">
        <f t="shared" si="213"/>
        <v>0</v>
      </c>
      <c r="AO88" s="319">
        <f t="shared" si="214"/>
        <v>0</v>
      </c>
      <c r="AP88" s="318">
        <f t="shared" si="215"/>
        <v>0</v>
      </c>
      <c r="AQ88" s="318">
        <f t="shared" si="216"/>
        <v>0</v>
      </c>
      <c r="AR88" s="318">
        <f t="shared" si="217"/>
        <v>0</v>
      </c>
      <c r="AS88" s="318">
        <f t="shared" si="218"/>
        <v>0</v>
      </c>
      <c r="AT88" s="318">
        <f t="shared" si="219"/>
        <v>0</v>
      </c>
      <c r="AU88" s="318">
        <f t="shared" si="220"/>
        <v>0</v>
      </c>
      <c r="AV88" s="318">
        <f t="shared" si="221"/>
        <v>0</v>
      </c>
      <c r="AW88" s="318">
        <f t="shared" si="222"/>
        <v>0</v>
      </c>
      <c r="AX88" s="318">
        <f t="shared" si="223"/>
        <v>0</v>
      </c>
      <c r="AY88" s="318">
        <f t="shared" si="224"/>
        <v>0</v>
      </c>
      <c r="AZ88" s="318">
        <f t="shared" si="225"/>
        <v>0</v>
      </c>
      <c r="BA88" s="318">
        <f t="shared" si="226"/>
        <v>0</v>
      </c>
      <c r="BB88" s="319">
        <f t="shared" si="227"/>
        <v>0</v>
      </c>
      <c r="BC88" s="319">
        <f t="shared" si="228"/>
        <v>0</v>
      </c>
      <c r="BD88" s="317">
        <f t="shared" si="229"/>
        <v>0</v>
      </c>
      <c r="BE88" s="318">
        <f t="shared" si="230"/>
        <v>0</v>
      </c>
      <c r="BF88" s="318">
        <f t="shared" si="231"/>
        <v>0</v>
      </c>
      <c r="BG88" s="318">
        <f t="shared" si="232"/>
        <v>0</v>
      </c>
      <c r="BH88" s="317">
        <f t="shared" si="255"/>
        <v>0</v>
      </c>
      <c r="BI88" s="319">
        <f t="shared" si="255"/>
        <v>0</v>
      </c>
      <c r="BJ88" s="319">
        <f t="shared" si="255"/>
        <v>0</v>
      </c>
      <c r="BK88" s="319">
        <f t="shared" si="255"/>
        <v>0</v>
      </c>
      <c r="BL88" s="319">
        <f t="shared" si="255"/>
        <v>0</v>
      </c>
      <c r="BM88" s="319">
        <f t="shared" si="255"/>
        <v>0</v>
      </c>
      <c r="BN88" s="319">
        <f t="shared" si="255"/>
        <v>0</v>
      </c>
      <c r="BO88" s="319">
        <f t="shared" si="255"/>
        <v>0</v>
      </c>
      <c r="BP88" s="319">
        <f t="shared" si="254"/>
        <v>0</v>
      </c>
      <c r="BQ88" s="319">
        <f t="shared" si="254"/>
        <v>0</v>
      </c>
      <c r="BR88" s="319">
        <f t="shared" si="254"/>
        <v>0</v>
      </c>
      <c r="BS88" s="319">
        <f t="shared" si="254"/>
        <v>0</v>
      </c>
      <c r="BT88" s="319">
        <f t="shared" si="254"/>
        <v>0</v>
      </c>
      <c r="BU88" s="319">
        <f t="shared" si="262"/>
        <v>0</v>
      </c>
      <c r="BV88" s="319">
        <f t="shared" si="262"/>
        <v>0</v>
      </c>
      <c r="BW88" s="319">
        <f t="shared" si="155"/>
        <v>0</v>
      </c>
      <c r="BX88" s="319">
        <f t="shared" si="156"/>
        <v>0</v>
      </c>
      <c r="BY88" s="319">
        <f t="shared" si="156"/>
        <v>0</v>
      </c>
      <c r="BZ88" s="319">
        <f t="shared" si="156"/>
        <v>0</v>
      </c>
      <c r="CA88" s="319">
        <f t="shared" si="156"/>
        <v>0</v>
      </c>
      <c r="CB88" s="317">
        <f t="shared" si="233"/>
        <v>0</v>
      </c>
      <c r="CC88" s="319">
        <f t="shared" si="234"/>
        <v>0</v>
      </c>
      <c r="CD88" s="319">
        <f t="shared" si="235"/>
        <v>0</v>
      </c>
      <c r="CE88" s="319">
        <f t="shared" si="236"/>
        <v>0</v>
      </c>
      <c r="CF88" s="333">
        <f t="shared" si="256"/>
        <v>0</v>
      </c>
      <c r="CG88" s="309">
        <f t="shared" si="257"/>
        <v>0</v>
      </c>
      <c r="CH88" s="309">
        <f t="shared" si="258"/>
        <v>0</v>
      </c>
      <c r="CI88" s="309">
        <f t="shared" si="259"/>
        <v>0</v>
      </c>
      <c r="CJ88" s="309">
        <f t="shared" si="260"/>
        <v>0</v>
      </c>
      <c r="CK88" s="379">
        <f t="shared" si="261"/>
        <v>0</v>
      </c>
      <c r="CL88" s="403">
        <f t="shared" si="263"/>
        <v>0</v>
      </c>
      <c r="CM88" s="403">
        <f t="shared" si="263"/>
        <v>0</v>
      </c>
      <c r="CN88" s="403">
        <f t="shared" si="263"/>
        <v>0</v>
      </c>
      <c r="CO88" s="403">
        <f t="shared" si="263"/>
        <v>0</v>
      </c>
      <c r="CP88" s="403">
        <f t="shared" si="263"/>
        <v>0</v>
      </c>
      <c r="CQ88" s="403">
        <f t="shared" si="263"/>
        <v>0</v>
      </c>
      <c r="CR88" s="403">
        <f t="shared" si="263"/>
        <v>0</v>
      </c>
      <c r="CS88" s="403">
        <f t="shared" si="263"/>
        <v>0</v>
      </c>
      <c r="CT88" s="403">
        <f t="shared" si="263"/>
        <v>0</v>
      </c>
      <c r="CU88" s="403">
        <f t="shared" si="263"/>
        <v>0</v>
      </c>
      <c r="CV88" s="403">
        <f t="shared" si="243"/>
        <v>0</v>
      </c>
      <c r="CW88" s="403">
        <f t="shared" si="243"/>
        <v>0</v>
      </c>
      <c r="CX88" s="403">
        <f t="shared" si="264"/>
        <v>0</v>
      </c>
      <c r="CY88" s="403">
        <f t="shared" si="264"/>
        <v>0</v>
      </c>
      <c r="CZ88" s="403">
        <f t="shared" si="264"/>
        <v>0</v>
      </c>
      <c r="DA88" s="403">
        <f t="shared" si="264"/>
        <v>0</v>
      </c>
      <c r="DB88" s="403">
        <f t="shared" si="264"/>
        <v>0</v>
      </c>
      <c r="DC88" s="403">
        <f t="shared" si="264"/>
        <v>0</v>
      </c>
      <c r="DD88" s="403">
        <f t="shared" si="264"/>
        <v>0</v>
      </c>
      <c r="DE88" s="403">
        <f t="shared" si="264"/>
        <v>0</v>
      </c>
      <c r="DF88" s="403">
        <f t="shared" si="244"/>
        <v>0</v>
      </c>
      <c r="DG88" s="403">
        <f t="shared" si="244"/>
        <v>0</v>
      </c>
      <c r="DH88" s="403">
        <f t="shared" si="264"/>
        <v>0</v>
      </c>
      <c r="DI88" s="403">
        <f t="shared" si="244"/>
        <v>0</v>
      </c>
      <c r="DJ88" s="403">
        <f t="shared" si="244"/>
        <v>0</v>
      </c>
      <c r="DK88" s="403">
        <f t="shared" si="244"/>
        <v>0</v>
      </c>
      <c r="DL88" s="403">
        <f t="shared" si="264"/>
        <v>0</v>
      </c>
      <c r="DM88" s="403">
        <f t="shared" si="265"/>
        <v>0</v>
      </c>
      <c r="DN88" s="403">
        <f t="shared" si="265"/>
        <v>0</v>
      </c>
      <c r="DO88" s="403">
        <f t="shared" si="265"/>
        <v>0</v>
      </c>
      <c r="DP88" s="403">
        <f t="shared" si="265"/>
        <v>0</v>
      </c>
      <c r="DQ88" s="403">
        <f t="shared" si="265"/>
        <v>0</v>
      </c>
      <c r="DR88" s="403">
        <f t="shared" si="265"/>
        <v>0</v>
      </c>
      <c r="DS88" s="403">
        <f t="shared" si="265"/>
        <v>0</v>
      </c>
      <c r="DT88" s="403">
        <f t="shared" si="265"/>
        <v>0</v>
      </c>
      <c r="DU88" s="403">
        <f t="shared" si="265"/>
        <v>0</v>
      </c>
      <c r="DV88" s="403">
        <f t="shared" si="240"/>
        <v>0</v>
      </c>
      <c r="DW88" s="403">
        <f t="shared" si="241"/>
        <v>0</v>
      </c>
      <c r="DX88" s="403">
        <f t="shared" si="266"/>
        <v>0</v>
      </c>
      <c r="DY88" s="403">
        <f t="shared" si="266"/>
        <v>0</v>
      </c>
      <c r="DZ88" s="403">
        <f t="shared" si="266"/>
        <v>0</v>
      </c>
      <c r="EA88" s="403">
        <f t="shared" si="266"/>
        <v>0</v>
      </c>
      <c r="EB88" s="403">
        <f t="shared" si="266"/>
        <v>0</v>
      </c>
      <c r="EC88" s="403">
        <f t="shared" si="266"/>
        <v>0</v>
      </c>
      <c r="ED88" s="403">
        <f t="shared" si="266"/>
        <v>0</v>
      </c>
      <c r="EE88" s="403">
        <f t="shared" si="266"/>
        <v>0</v>
      </c>
      <c r="EF88" s="403">
        <f t="shared" si="246"/>
        <v>0</v>
      </c>
      <c r="EG88" s="403">
        <f t="shared" si="267"/>
        <v>0</v>
      </c>
      <c r="EH88" s="403">
        <f t="shared" si="267"/>
        <v>0</v>
      </c>
      <c r="EI88" s="403">
        <f t="shared" si="267"/>
        <v>0</v>
      </c>
      <c r="EJ88" s="403">
        <f t="shared" si="267"/>
        <v>0</v>
      </c>
      <c r="EK88" s="403">
        <f t="shared" si="267"/>
        <v>0</v>
      </c>
      <c r="EL88" s="403">
        <f t="shared" si="267"/>
        <v>0</v>
      </c>
      <c r="EM88" s="403">
        <f t="shared" si="267"/>
        <v>0</v>
      </c>
      <c r="EN88" s="403">
        <f t="shared" si="267"/>
        <v>0</v>
      </c>
      <c r="EO88" s="403">
        <f t="shared" si="267"/>
        <v>0</v>
      </c>
      <c r="EP88" s="403">
        <f t="shared" si="268"/>
        <v>0</v>
      </c>
      <c r="EQ88" s="403">
        <f t="shared" si="248"/>
        <v>0</v>
      </c>
      <c r="ER88" s="403">
        <f t="shared" si="268"/>
        <v>0</v>
      </c>
      <c r="ES88" s="403">
        <f t="shared" si="268"/>
        <v>0</v>
      </c>
      <c r="ET88" s="403">
        <f t="shared" si="268"/>
        <v>0</v>
      </c>
      <c r="EU88" s="403">
        <f t="shared" si="268"/>
        <v>0</v>
      </c>
      <c r="EV88" s="403">
        <f t="shared" si="268"/>
        <v>0</v>
      </c>
      <c r="EW88" s="403">
        <f t="shared" si="268"/>
        <v>0</v>
      </c>
      <c r="EX88" s="403">
        <f t="shared" si="268"/>
        <v>0</v>
      </c>
      <c r="EY88" s="403">
        <f t="shared" si="268"/>
        <v>0</v>
      </c>
      <c r="EZ88" s="403">
        <f t="shared" si="268"/>
        <v>0</v>
      </c>
      <c r="FA88" s="403">
        <f t="shared" si="269"/>
        <v>0</v>
      </c>
      <c r="FB88" s="403">
        <f t="shared" si="269"/>
        <v>0</v>
      </c>
      <c r="FC88" s="403">
        <f t="shared" si="269"/>
        <v>0</v>
      </c>
      <c r="FD88" s="403">
        <f t="shared" si="269"/>
        <v>0</v>
      </c>
      <c r="FE88" s="403">
        <f t="shared" si="269"/>
        <v>0</v>
      </c>
      <c r="FF88" s="403">
        <f t="shared" si="269"/>
        <v>0</v>
      </c>
      <c r="FG88" s="403">
        <f t="shared" si="269"/>
        <v>0</v>
      </c>
      <c r="FH88" s="403">
        <f t="shared" si="269"/>
        <v>0</v>
      </c>
      <c r="FI88" s="403">
        <f t="shared" si="269"/>
        <v>0</v>
      </c>
      <c r="FJ88" s="403">
        <f t="shared" si="269"/>
        <v>0</v>
      </c>
      <c r="FK88" s="403">
        <f t="shared" si="270"/>
        <v>0</v>
      </c>
      <c r="FL88" s="403">
        <f t="shared" si="270"/>
        <v>0</v>
      </c>
      <c r="FM88" s="403">
        <f t="shared" si="270"/>
        <v>0</v>
      </c>
      <c r="FN88" s="403">
        <f t="shared" si="270"/>
        <v>0</v>
      </c>
      <c r="FO88" s="403">
        <f t="shared" si="270"/>
        <v>0</v>
      </c>
      <c r="FP88" s="403">
        <f t="shared" si="270"/>
        <v>0</v>
      </c>
      <c r="FQ88" s="403">
        <f t="shared" si="270"/>
        <v>0</v>
      </c>
      <c r="FR88" s="403">
        <f t="shared" si="270"/>
        <v>0</v>
      </c>
      <c r="FS88" s="403">
        <f t="shared" si="270"/>
        <v>0</v>
      </c>
      <c r="FT88" s="403">
        <f t="shared" si="270"/>
        <v>0</v>
      </c>
      <c r="FU88" s="403">
        <f t="shared" si="271"/>
        <v>0</v>
      </c>
      <c r="FV88" s="403">
        <f t="shared" si="271"/>
        <v>0</v>
      </c>
      <c r="FW88" s="403">
        <f t="shared" si="271"/>
        <v>0</v>
      </c>
      <c r="FX88" s="403">
        <f t="shared" si="271"/>
        <v>0</v>
      </c>
      <c r="FY88" s="403">
        <f t="shared" si="271"/>
        <v>0</v>
      </c>
      <c r="FZ88" s="403">
        <f t="shared" si="271"/>
        <v>0</v>
      </c>
      <c r="GA88" s="403">
        <f t="shared" si="271"/>
        <v>0</v>
      </c>
      <c r="GB88" s="403">
        <f t="shared" si="271"/>
        <v>0</v>
      </c>
      <c r="GC88" s="403">
        <f t="shared" si="271"/>
        <v>0</v>
      </c>
      <c r="GD88" s="403">
        <f t="shared" si="271"/>
        <v>0</v>
      </c>
      <c r="GE88" s="403">
        <f t="shared" si="271"/>
        <v>0</v>
      </c>
      <c r="GF88" s="403">
        <f t="shared" si="271"/>
        <v>0</v>
      </c>
      <c r="GG88" s="403">
        <f t="shared" si="271"/>
        <v>0</v>
      </c>
      <c r="GH88" s="403">
        <f t="shared" si="251"/>
        <v>0</v>
      </c>
      <c r="GI88" s="403">
        <f t="shared" si="272"/>
        <v>0</v>
      </c>
      <c r="GJ88" s="403">
        <f t="shared" si="272"/>
        <v>0</v>
      </c>
      <c r="GK88" s="403">
        <f t="shared" si="272"/>
        <v>0</v>
      </c>
      <c r="GL88" s="403">
        <f t="shared" si="272"/>
        <v>0</v>
      </c>
      <c r="GM88" s="403">
        <f t="shared" si="272"/>
        <v>0</v>
      </c>
      <c r="GN88" s="403">
        <f t="shared" si="272"/>
        <v>0</v>
      </c>
      <c r="GO88" s="403">
        <f t="shared" si="272"/>
        <v>0</v>
      </c>
      <c r="GP88" s="403">
        <f t="shared" si="272"/>
        <v>0</v>
      </c>
      <c r="GQ88" s="403">
        <f t="shared" si="272"/>
        <v>0</v>
      </c>
      <c r="GR88" s="403">
        <f t="shared" si="273"/>
        <v>0</v>
      </c>
      <c r="GS88" s="403">
        <f t="shared" si="273"/>
        <v>0</v>
      </c>
      <c r="GT88" s="403">
        <f t="shared" si="273"/>
        <v>0</v>
      </c>
      <c r="GU88" s="403">
        <f t="shared" si="273"/>
        <v>0</v>
      </c>
      <c r="GV88" s="403">
        <f t="shared" si="273"/>
        <v>0</v>
      </c>
      <c r="GW88" s="403">
        <f t="shared" si="273"/>
        <v>0</v>
      </c>
      <c r="GX88" s="403">
        <f t="shared" si="273"/>
        <v>0</v>
      </c>
      <c r="GY88" s="403">
        <f t="shared" si="273"/>
        <v>0</v>
      </c>
      <c r="GZ88" s="403">
        <f t="shared" si="273"/>
        <v>0</v>
      </c>
      <c r="HA88" s="403">
        <f t="shared" si="273"/>
        <v>0</v>
      </c>
      <c r="HB88" s="403">
        <f t="shared" si="253"/>
        <v>0</v>
      </c>
      <c r="HC88" s="311"/>
      <c r="HD88" s="311"/>
      <c r="HE88" s="311"/>
      <c r="HF88" s="311"/>
      <c r="HG88" s="221" t="str">
        <f t="shared" si="237"/>
        <v/>
      </c>
      <c r="HH88" s="221" t="str">
        <f t="shared" si="238"/>
        <v/>
      </c>
      <c r="HI88" s="311"/>
      <c r="HJ88" s="311"/>
      <c r="HK88" s="311"/>
      <c r="HL88" s="311"/>
      <c r="HM88" s="311"/>
      <c r="HN88" s="311"/>
      <c r="HO88" s="311"/>
      <c r="HP88" s="311"/>
      <c r="HQ88" s="311"/>
      <c r="HR88" s="311"/>
      <c r="HS88" s="311"/>
      <c r="HT88" s="311"/>
      <c r="HU88" s="311"/>
      <c r="HV88" s="311"/>
      <c r="HW88" s="311"/>
      <c r="HX88" s="311"/>
      <c r="HY88" s="311"/>
      <c r="HZ88" s="311"/>
      <c r="IA88" s="311"/>
      <c r="IB88" s="311"/>
      <c r="IC88" s="311"/>
      <c r="ID88" s="311"/>
      <c r="IE88" s="311"/>
      <c r="IF88" s="311"/>
      <c r="IG88" s="311"/>
      <c r="IH88" s="311"/>
      <c r="II88" s="311"/>
      <c r="IJ88" s="311"/>
    </row>
    <row r="89" spans="1:244" s="12" customFormat="1" ht="12" customHeight="1">
      <c r="A89" s="216"/>
      <c r="B89" s="217"/>
      <c r="C89" s="223"/>
      <c r="D89" s="219"/>
      <c r="E89" s="220" t="str">
        <f t="shared" si="117"/>
        <v/>
      </c>
      <c r="F89" s="221" t="str">
        <f t="shared" si="185"/>
        <v/>
      </c>
      <c r="G89" s="221"/>
      <c r="H89" s="220" t="str">
        <f t="shared" si="118"/>
        <v/>
      </c>
      <c r="I89" s="221" t="str">
        <f t="shared" si="186"/>
        <v/>
      </c>
      <c r="J89" s="222"/>
      <c r="K89" s="252">
        <f t="shared" si="187"/>
        <v>0</v>
      </c>
      <c r="L89" s="238">
        <f t="shared" si="239"/>
        <v>0</v>
      </c>
      <c r="M89" s="238">
        <f t="shared" si="188"/>
        <v>0</v>
      </c>
      <c r="N89" s="316">
        <f t="shared" si="189"/>
        <v>0</v>
      </c>
      <c r="O89" s="316">
        <f t="shared" si="190"/>
        <v>0</v>
      </c>
      <c r="P89" s="316">
        <f t="shared" si="191"/>
        <v>0</v>
      </c>
      <c r="Q89" s="316">
        <f t="shared" si="192"/>
        <v>0</v>
      </c>
      <c r="R89" s="371">
        <f t="shared" si="193"/>
        <v>0</v>
      </c>
      <c r="S89" s="316">
        <f t="shared" si="194"/>
        <v>0</v>
      </c>
      <c r="T89" s="316">
        <f t="shared" si="195"/>
        <v>0</v>
      </c>
      <c r="U89" s="316">
        <f t="shared" si="196"/>
        <v>0</v>
      </c>
      <c r="V89" s="317">
        <f t="shared" si="197"/>
        <v>0</v>
      </c>
      <c r="W89" s="318">
        <f t="shared" si="198"/>
        <v>0</v>
      </c>
      <c r="X89" s="318">
        <f t="shared" si="199"/>
        <v>0</v>
      </c>
      <c r="Y89" s="318">
        <f t="shared" si="200"/>
        <v>0</v>
      </c>
      <c r="Z89" s="318">
        <f t="shared" si="201"/>
        <v>0</v>
      </c>
      <c r="AA89" s="318">
        <f>IF(dkontonr&gt;1499,IF(dkontonr&lt;1560,$N89,0))+IF(kkontonr&gt;1499,IF(kkontonr&lt;1560,$O89,0))+IF(dkontonr&gt;(Kontoplan!AF$3-1),IF(dkontonr&lt;(Kontoplan!AF$3+1000),$N89,0))+IF(kkontonr&gt;(Kontoplan!AF$3-1),IF(kkontonr&lt;(Kontoplan!AF$3+1000),$O89,0),0)</f>
        <v>0</v>
      </c>
      <c r="AB89" s="318">
        <f t="shared" si="202"/>
        <v>0</v>
      </c>
      <c r="AC89" s="318">
        <f t="shared" si="203"/>
        <v>0</v>
      </c>
      <c r="AD89" s="318">
        <f t="shared" si="204"/>
        <v>0</v>
      </c>
      <c r="AE89" s="318">
        <f t="shared" si="205"/>
        <v>0</v>
      </c>
      <c r="AF89" s="318">
        <f t="shared" si="206"/>
        <v>0</v>
      </c>
      <c r="AG89" s="318">
        <f>IF(dkontonr&gt;2399,IF(dkontonr&lt;2500,$N89,0))+IF(kkontonr&gt;2399,IF(kkontonr&lt;2500,$O89,0))+IF(dkontonr&gt;(Kontoplan!$AF$4-1),IF(dkontonr&lt;(Kontoplan!$AF$4+1000),$N89,0))+IF(kkontonr&gt;(Kontoplan!$AF$4-1),IF(kkontonr&lt;(Kontoplan!$AF$4+1000),$O89,0))</f>
        <v>0</v>
      </c>
      <c r="AH89" s="318">
        <f t="shared" si="207"/>
        <v>0</v>
      </c>
      <c r="AI89" s="318">
        <f t="shared" si="208"/>
        <v>0</v>
      </c>
      <c r="AJ89" s="318">
        <f t="shared" si="209"/>
        <v>0</v>
      </c>
      <c r="AK89" s="318">
        <f t="shared" si="210"/>
        <v>0</v>
      </c>
      <c r="AL89" s="318">
        <f t="shared" si="211"/>
        <v>0</v>
      </c>
      <c r="AM89" s="317">
        <f t="shared" si="212"/>
        <v>0</v>
      </c>
      <c r="AN89" s="318">
        <f t="shared" si="213"/>
        <v>0</v>
      </c>
      <c r="AO89" s="319">
        <f t="shared" si="214"/>
        <v>0</v>
      </c>
      <c r="AP89" s="318">
        <f t="shared" si="215"/>
        <v>0</v>
      </c>
      <c r="AQ89" s="318">
        <f t="shared" si="216"/>
        <v>0</v>
      </c>
      <c r="AR89" s="318">
        <f t="shared" si="217"/>
        <v>0</v>
      </c>
      <c r="AS89" s="318">
        <f t="shared" si="218"/>
        <v>0</v>
      </c>
      <c r="AT89" s="318">
        <f t="shared" si="219"/>
        <v>0</v>
      </c>
      <c r="AU89" s="318">
        <f t="shared" si="220"/>
        <v>0</v>
      </c>
      <c r="AV89" s="318">
        <f t="shared" si="221"/>
        <v>0</v>
      </c>
      <c r="AW89" s="318">
        <f t="shared" si="222"/>
        <v>0</v>
      </c>
      <c r="AX89" s="318">
        <f t="shared" si="223"/>
        <v>0</v>
      </c>
      <c r="AY89" s="318">
        <f t="shared" si="224"/>
        <v>0</v>
      </c>
      <c r="AZ89" s="318">
        <f t="shared" si="225"/>
        <v>0</v>
      </c>
      <c r="BA89" s="318">
        <f t="shared" si="226"/>
        <v>0</v>
      </c>
      <c r="BB89" s="319">
        <f t="shared" si="227"/>
        <v>0</v>
      </c>
      <c r="BC89" s="319">
        <f t="shared" si="228"/>
        <v>0</v>
      </c>
      <c r="BD89" s="317">
        <f t="shared" si="229"/>
        <v>0</v>
      </c>
      <c r="BE89" s="318">
        <f t="shared" si="230"/>
        <v>0</v>
      </c>
      <c r="BF89" s="318">
        <f t="shared" si="231"/>
        <v>0</v>
      </c>
      <c r="BG89" s="318">
        <f t="shared" si="232"/>
        <v>0</v>
      </c>
      <c r="BH89" s="317">
        <f t="shared" si="255"/>
        <v>0</v>
      </c>
      <c r="BI89" s="319">
        <f t="shared" si="255"/>
        <v>0</v>
      </c>
      <c r="BJ89" s="319">
        <f t="shared" si="255"/>
        <v>0</v>
      </c>
      <c r="BK89" s="319">
        <f t="shared" si="255"/>
        <v>0</v>
      </c>
      <c r="BL89" s="319">
        <f t="shared" si="255"/>
        <v>0</v>
      </c>
      <c r="BM89" s="319">
        <f t="shared" si="255"/>
        <v>0</v>
      </c>
      <c r="BN89" s="319">
        <f t="shared" si="255"/>
        <v>0</v>
      </c>
      <c r="BO89" s="319">
        <f t="shared" si="255"/>
        <v>0</v>
      </c>
      <c r="BP89" s="319">
        <f t="shared" si="254"/>
        <v>0</v>
      </c>
      <c r="BQ89" s="319">
        <f t="shared" si="254"/>
        <v>0</v>
      </c>
      <c r="BR89" s="319">
        <f t="shared" si="254"/>
        <v>0</v>
      </c>
      <c r="BS89" s="319">
        <f t="shared" si="254"/>
        <v>0</v>
      </c>
      <c r="BT89" s="319">
        <f t="shared" si="254"/>
        <v>0</v>
      </c>
      <c r="BU89" s="319">
        <f t="shared" si="262"/>
        <v>0</v>
      </c>
      <c r="BV89" s="319">
        <f t="shared" si="262"/>
        <v>0</v>
      </c>
      <c r="BW89" s="319">
        <f t="shared" si="155"/>
        <v>0</v>
      </c>
      <c r="BX89" s="319">
        <f t="shared" si="156"/>
        <v>0</v>
      </c>
      <c r="BY89" s="319">
        <f t="shared" si="156"/>
        <v>0</v>
      </c>
      <c r="BZ89" s="319">
        <f t="shared" si="156"/>
        <v>0</v>
      </c>
      <c r="CA89" s="319">
        <f t="shared" si="156"/>
        <v>0</v>
      </c>
      <c r="CB89" s="317">
        <f t="shared" si="233"/>
        <v>0</v>
      </c>
      <c r="CC89" s="319">
        <f t="shared" si="234"/>
        <v>0</v>
      </c>
      <c r="CD89" s="319">
        <f t="shared" si="235"/>
        <v>0</v>
      </c>
      <c r="CE89" s="319">
        <f t="shared" si="236"/>
        <v>0</v>
      </c>
      <c r="CF89" s="333">
        <f t="shared" si="256"/>
        <v>0</v>
      </c>
      <c r="CG89" s="309">
        <f t="shared" si="257"/>
        <v>0</v>
      </c>
      <c r="CH89" s="309">
        <f t="shared" si="258"/>
        <v>0</v>
      </c>
      <c r="CI89" s="309">
        <f t="shared" si="259"/>
        <v>0</v>
      </c>
      <c r="CJ89" s="309">
        <f t="shared" si="260"/>
        <v>0</v>
      </c>
      <c r="CK89" s="379">
        <f t="shared" si="261"/>
        <v>0</v>
      </c>
      <c r="CL89" s="403">
        <f t="shared" si="263"/>
        <v>0</v>
      </c>
      <c r="CM89" s="403">
        <f t="shared" si="263"/>
        <v>0</v>
      </c>
      <c r="CN89" s="403">
        <f t="shared" si="263"/>
        <v>0</v>
      </c>
      <c r="CO89" s="403">
        <f t="shared" si="263"/>
        <v>0</v>
      </c>
      <c r="CP89" s="403">
        <f t="shared" si="263"/>
        <v>0</v>
      </c>
      <c r="CQ89" s="403">
        <f t="shared" si="263"/>
        <v>0</v>
      </c>
      <c r="CR89" s="403">
        <f t="shared" si="263"/>
        <v>0</v>
      </c>
      <c r="CS89" s="403">
        <f t="shared" si="263"/>
        <v>0</v>
      </c>
      <c r="CT89" s="403">
        <f t="shared" si="263"/>
        <v>0</v>
      </c>
      <c r="CU89" s="403">
        <f t="shared" si="263"/>
        <v>0</v>
      </c>
      <c r="CV89" s="403">
        <f t="shared" si="243"/>
        <v>0</v>
      </c>
      <c r="CW89" s="403">
        <f t="shared" si="243"/>
        <v>0</v>
      </c>
      <c r="CX89" s="403">
        <f t="shared" si="264"/>
        <v>0</v>
      </c>
      <c r="CY89" s="403">
        <f t="shared" si="264"/>
        <v>0</v>
      </c>
      <c r="CZ89" s="403">
        <f t="shared" si="264"/>
        <v>0</v>
      </c>
      <c r="DA89" s="403">
        <f t="shared" si="264"/>
        <v>0</v>
      </c>
      <c r="DB89" s="403">
        <f t="shared" si="264"/>
        <v>0</v>
      </c>
      <c r="DC89" s="403">
        <f t="shared" si="264"/>
        <v>0</v>
      </c>
      <c r="DD89" s="403">
        <f t="shared" si="264"/>
        <v>0</v>
      </c>
      <c r="DE89" s="403">
        <f t="shared" si="264"/>
        <v>0</v>
      </c>
      <c r="DF89" s="403">
        <f t="shared" si="244"/>
        <v>0</v>
      </c>
      <c r="DG89" s="403">
        <f t="shared" si="244"/>
        <v>0</v>
      </c>
      <c r="DH89" s="403">
        <f t="shared" si="264"/>
        <v>0</v>
      </c>
      <c r="DI89" s="403">
        <f t="shared" si="244"/>
        <v>0</v>
      </c>
      <c r="DJ89" s="403">
        <f t="shared" si="244"/>
        <v>0</v>
      </c>
      <c r="DK89" s="403">
        <f t="shared" si="244"/>
        <v>0</v>
      </c>
      <c r="DL89" s="403">
        <f t="shared" si="264"/>
        <v>0</v>
      </c>
      <c r="DM89" s="403">
        <f t="shared" si="265"/>
        <v>0</v>
      </c>
      <c r="DN89" s="403">
        <f t="shared" si="265"/>
        <v>0</v>
      </c>
      <c r="DO89" s="403">
        <f t="shared" si="265"/>
        <v>0</v>
      </c>
      <c r="DP89" s="403">
        <f t="shared" si="265"/>
        <v>0</v>
      </c>
      <c r="DQ89" s="403">
        <f t="shared" si="265"/>
        <v>0</v>
      </c>
      <c r="DR89" s="403">
        <f t="shared" si="265"/>
        <v>0</v>
      </c>
      <c r="DS89" s="403">
        <f t="shared" si="265"/>
        <v>0</v>
      </c>
      <c r="DT89" s="403">
        <f t="shared" si="265"/>
        <v>0</v>
      </c>
      <c r="DU89" s="403">
        <f t="shared" si="265"/>
        <v>0</v>
      </c>
      <c r="DV89" s="403">
        <f t="shared" si="240"/>
        <v>0</v>
      </c>
      <c r="DW89" s="403">
        <f t="shared" si="241"/>
        <v>0</v>
      </c>
      <c r="DX89" s="403">
        <f t="shared" si="266"/>
        <v>0</v>
      </c>
      <c r="DY89" s="403">
        <f t="shared" si="266"/>
        <v>0</v>
      </c>
      <c r="DZ89" s="403">
        <f t="shared" si="266"/>
        <v>0</v>
      </c>
      <c r="EA89" s="403">
        <f t="shared" si="266"/>
        <v>0</v>
      </c>
      <c r="EB89" s="403">
        <f t="shared" si="266"/>
        <v>0</v>
      </c>
      <c r="EC89" s="403">
        <f t="shared" si="266"/>
        <v>0</v>
      </c>
      <c r="ED89" s="403">
        <f t="shared" si="266"/>
        <v>0</v>
      </c>
      <c r="EE89" s="403">
        <f t="shared" si="266"/>
        <v>0</v>
      </c>
      <c r="EF89" s="403">
        <f t="shared" si="246"/>
        <v>0</v>
      </c>
      <c r="EG89" s="403">
        <f t="shared" si="267"/>
        <v>0</v>
      </c>
      <c r="EH89" s="403">
        <f t="shared" si="267"/>
        <v>0</v>
      </c>
      <c r="EI89" s="403">
        <f t="shared" si="267"/>
        <v>0</v>
      </c>
      <c r="EJ89" s="403">
        <f t="shared" si="267"/>
        <v>0</v>
      </c>
      <c r="EK89" s="403">
        <f t="shared" si="267"/>
        <v>0</v>
      </c>
      <c r="EL89" s="403">
        <f t="shared" si="267"/>
        <v>0</v>
      </c>
      <c r="EM89" s="403">
        <f t="shared" si="267"/>
        <v>0</v>
      </c>
      <c r="EN89" s="403">
        <f t="shared" si="267"/>
        <v>0</v>
      </c>
      <c r="EO89" s="403">
        <f t="shared" si="267"/>
        <v>0</v>
      </c>
      <c r="EP89" s="403">
        <f t="shared" si="268"/>
        <v>0</v>
      </c>
      <c r="EQ89" s="403">
        <f t="shared" si="248"/>
        <v>0</v>
      </c>
      <c r="ER89" s="403">
        <f t="shared" si="268"/>
        <v>0</v>
      </c>
      <c r="ES89" s="403">
        <f t="shared" si="268"/>
        <v>0</v>
      </c>
      <c r="ET89" s="403">
        <f t="shared" si="268"/>
        <v>0</v>
      </c>
      <c r="EU89" s="403">
        <f t="shared" si="268"/>
        <v>0</v>
      </c>
      <c r="EV89" s="403">
        <f t="shared" si="268"/>
        <v>0</v>
      </c>
      <c r="EW89" s="403">
        <f t="shared" si="268"/>
        <v>0</v>
      </c>
      <c r="EX89" s="403">
        <f t="shared" si="268"/>
        <v>0</v>
      </c>
      <c r="EY89" s="403">
        <f t="shared" si="268"/>
        <v>0</v>
      </c>
      <c r="EZ89" s="403">
        <f t="shared" si="268"/>
        <v>0</v>
      </c>
      <c r="FA89" s="403">
        <f t="shared" si="269"/>
        <v>0</v>
      </c>
      <c r="FB89" s="403">
        <f t="shared" si="269"/>
        <v>0</v>
      </c>
      <c r="FC89" s="403">
        <f t="shared" si="269"/>
        <v>0</v>
      </c>
      <c r="FD89" s="403">
        <f t="shared" si="269"/>
        <v>0</v>
      </c>
      <c r="FE89" s="403">
        <f t="shared" si="269"/>
        <v>0</v>
      </c>
      <c r="FF89" s="403">
        <f t="shared" si="269"/>
        <v>0</v>
      </c>
      <c r="FG89" s="403">
        <f t="shared" si="269"/>
        <v>0</v>
      </c>
      <c r="FH89" s="403">
        <f t="shared" si="269"/>
        <v>0</v>
      </c>
      <c r="FI89" s="403">
        <f t="shared" si="269"/>
        <v>0</v>
      </c>
      <c r="FJ89" s="403">
        <f t="shared" si="269"/>
        <v>0</v>
      </c>
      <c r="FK89" s="403">
        <f t="shared" si="270"/>
        <v>0</v>
      </c>
      <c r="FL89" s="403">
        <f t="shared" si="270"/>
        <v>0</v>
      </c>
      <c r="FM89" s="403">
        <f t="shared" si="270"/>
        <v>0</v>
      </c>
      <c r="FN89" s="403">
        <f t="shared" si="270"/>
        <v>0</v>
      </c>
      <c r="FO89" s="403">
        <f t="shared" si="270"/>
        <v>0</v>
      </c>
      <c r="FP89" s="403">
        <f t="shared" si="270"/>
        <v>0</v>
      </c>
      <c r="FQ89" s="403">
        <f t="shared" si="270"/>
        <v>0</v>
      </c>
      <c r="FR89" s="403">
        <f t="shared" si="270"/>
        <v>0</v>
      </c>
      <c r="FS89" s="403">
        <f t="shared" si="270"/>
        <v>0</v>
      </c>
      <c r="FT89" s="403">
        <f t="shared" si="270"/>
        <v>0</v>
      </c>
      <c r="FU89" s="403">
        <f t="shared" si="271"/>
        <v>0</v>
      </c>
      <c r="FV89" s="403">
        <f t="shared" si="271"/>
        <v>0</v>
      </c>
      <c r="FW89" s="403">
        <f t="shared" si="271"/>
        <v>0</v>
      </c>
      <c r="FX89" s="403">
        <f t="shared" si="271"/>
        <v>0</v>
      </c>
      <c r="FY89" s="403">
        <f t="shared" si="271"/>
        <v>0</v>
      </c>
      <c r="FZ89" s="403">
        <f t="shared" si="271"/>
        <v>0</v>
      </c>
      <c r="GA89" s="403">
        <f t="shared" si="271"/>
        <v>0</v>
      </c>
      <c r="GB89" s="403">
        <f t="shared" si="271"/>
        <v>0</v>
      </c>
      <c r="GC89" s="403">
        <f t="shared" si="271"/>
        <v>0</v>
      </c>
      <c r="GD89" s="403">
        <f t="shared" si="271"/>
        <v>0</v>
      </c>
      <c r="GE89" s="403">
        <f t="shared" si="271"/>
        <v>0</v>
      </c>
      <c r="GF89" s="403">
        <f t="shared" si="271"/>
        <v>0</v>
      </c>
      <c r="GG89" s="403">
        <f t="shared" si="271"/>
        <v>0</v>
      </c>
      <c r="GH89" s="403">
        <f t="shared" si="251"/>
        <v>0</v>
      </c>
      <c r="GI89" s="403">
        <f t="shared" si="272"/>
        <v>0</v>
      </c>
      <c r="GJ89" s="403">
        <f t="shared" si="272"/>
        <v>0</v>
      </c>
      <c r="GK89" s="403">
        <f t="shared" si="272"/>
        <v>0</v>
      </c>
      <c r="GL89" s="403">
        <f t="shared" si="272"/>
        <v>0</v>
      </c>
      <c r="GM89" s="403">
        <f t="shared" si="272"/>
        <v>0</v>
      </c>
      <c r="GN89" s="403">
        <f t="shared" si="272"/>
        <v>0</v>
      </c>
      <c r="GO89" s="403">
        <f t="shared" si="272"/>
        <v>0</v>
      </c>
      <c r="GP89" s="403">
        <f t="shared" si="272"/>
        <v>0</v>
      </c>
      <c r="GQ89" s="403">
        <f t="shared" si="272"/>
        <v>0</v>
      </c>
      <c r="GR89" s="403">
        <f t="shared" si="273"/>
        <v>0</v>
      </c>
      <c r="GS89" s="403">
        <f t="shared" si="273"/>
        <v>0</v>
      </c>
      <c r="GT89" s="403">
        <f t="shared" si="273"/>
        <v>0</v>
      </c>
      <c r="GU89" s="403">
        <f t="shared" si="273"/>
        <v>0</v>
      </c>
      <c r="GV89" s="403">
        <f t="shared" si="273"/>
        <v>0</v>
      </c>
      <c r="GW89" s="403">
        <f t="shared" si="273"/>
        <v>0</v>
      </c>
      <c r="GX89" s="403">
        <f t="shared" si="273"/>
        <v>0</v>
      </c>
      <c r="GY89" s="403">
        <f t="shared" si="273"/>
        <v>0</v>
      </c>
      <c r="GZ89" s="403">
        <f t="shared" si="273"/>
        <v>0</v>
      </c>
      <c r="HA89" s="403">
        <f t="shared" si="273"/>
        <v>0</v>
      </c>
      <c r="HB89" s="403">
        <f t="shared" si="253"/>
        <v>0</v>
      </c>
      <c r="HC89" s="311"/>
      <c r="HD89" s="311"/>
      <c r="HE89" s="311"/>
      <c r="HF89" s="311"/>
      <c r="HG89" s="221" t="str">
        <f t="shared" si="237"/>
        <v/>
      </c>
      <c r="HH89" s="221" t="str">
        <f t="shared" si="238"/>
        <v/>
      </c>
      <c r="HI89" s="311"/>
      <c r="HJ89" s="311"/>
      <c r="HK89" s="311"/>
      <c r="HL89" s="311"/>
      <c r="HM89" s="311"/>
      <c r="HN89" s="311"/>
      <c r="HO89" s="311"/>
      <c r="HP89" s="311"/>
      <c r="HQ89" s="311"/>
      <c r="HR89" s="311"/>
      <c r="HS89" s="311"/>
      <c r="HT89" s="311"/>
      <c r="HU89" s="311"/>
      <c r="HV89" s="311"/>
      <c r="HW89" s="311"/>
      <c r="HX89" s="311"/>
      <c r="HY89" s="311"/>
      <c r="HZ89" s="311"/>
      <c r="IA89" s="311"/>
      <c r="IB89" s="311"/>
      <c r="IC89" s="311"/>
      <c r="ID89" s="311"/>
      <c r="IE89" s="311"/>
      <c r="IF89" s="311"/>
      <c r="IG89" s="311"/>
      <c r="IH89" s="311"/>
      <c r="II89" s="311"/>
      <c r="IJ89" s="311"/>
    </row>
    <row r="90" spans="1:244" s="12" customFormat="1" ht="12" customHeight="1">
      <c r="A90" s="216"/>
      <c r="B90" s="217"/>
      <c r="C90" s="223"/>
      <c r="D90" s="219"/>
      <c r="E90" s="220" t="str">
        <f t="shared" si="117"/>
        <v/>
      </c>
      <c r="F90" s="221" t="str">
        <f t="shared" si="185"/>
        <v/>
      </c>
      <c r="G90" s="221"/>
      <c r="H90" s="220" t="str">
        <f t="shared" si="118"/>
        <v/>
      </c>
      <c r="I90" s="221" t="str">
        <f t="shared" si="186"/>
        <v/>
      </c>
      <c r="J90" s="222"/>
      <c r="K90" s="252">
        <f t="shared" si="187"/>
        <v>0</v>
      </c>
      <c r="L90" s="238">
        <f t="shared" si="239"/>
        <v>0</v>
      </c>
      <c r="M90" s="238">
        <f t="shared" si="188"/>
        <v>0</v>
      </c>
      <c r="N90" s="316">
        <f t="shared" si="189"/>
        <v>0</v>
      </c>
      <c r="O90" s="316">
        <f t="shared" si="190"/>
        <v>0</v>
      </c>
      <c r="P90" s="316">
        <f t="shared" si="191"/>
        <v>0</v>
      </c>
      <c r="Q90" s="316">
        <f t="shared" si="192"/>
        <v>0</v>
      </c>
      <c r="R90" s="371">
        <f t="shared" si="193"/>
        <v>0</v>
      </c>
      <c r="S90" s="316">
        <f t="shared" si="194"/>
        <v>0</v>
      </c>
      <c r="T90" s="316">
        <f t="shared" si="195"/>
        <v>0</v>
      </c>
      <c r="U90" s="316">
        <f t="shared" si="196"/>
        <v>0</v>
      </c>
      <c r="V90" s="317">
        <f t="shared" si="197"/>
        <v>0</v>
      </c>
      <c r="W90" s="318">
        <f t="shared" si="198"/>
        <v>0</v>
      </c>
      <c r="X90" s="318">
        <f t="shared" si="199"/>
        <v>0</v>
      </c>
      <c r="Y90" s="318">
        <f t="shared" si="200"/>
        <v>0</v>
      </c>
      <c r="Z90" s="318">
        <f t="shared" si="201"/>
        <v>0</v>
      </c>
      <c r="AA90" s="318">
        <f>IF(dkontonr&gt;1499,IF(dkontonr&lt;1560,$N90,0))+IF(kkontonr&gt;1499,IF(kkontonr&lt;1560,$O90,0))+IF(dkontonr&gt;(Kontoplan!AF$3-1),IF(dkontonr&lt;(Kontoplan!AF$3+1000),$N90,0))+IF(kkontonr&gt;(Kontoplan!AF$3-1),IF(kkontonr&lt;(Kontoplan!AF$3+1000),$O90,0),0)</f>
        <v>0</v>
      </c>
      <c r="AB90" s="318">
        <f t="shared" si="202"/>
        <v>0</v>
      </c>
      <c r="AC90" s="318">
        <f t="shared" si="203"/>
        <v>0</v>
      </c>
      <c r="AD90" s="318">
        <f t="shared" si="204"/>
        <v>0</v>
      </c>
      <c r="AE90" s="318">
        <f t="shared" si="205"/>
        <v>0</v>
      </c>
      <c r="AF90" s="318">
        <f t="shared" si="206"/>
        <v>0</v>
      </c>
      <c r="AG90" s="318">
        <f>IF(dkontonr&gt;2399,IF(dkontonr&lt;2500,$N90,0))+IF(kkontonr&gt;2399,IF(kkontonr&lt;2500,$O90,0))+IF(dkontonr&gt;(Kontoplan!$AF$4-1),IF(dkontonr&lt;(Kontoplan!$AF$4+1000),$N90,0))+IF(kkontonr&gt;(Kontoplan!$AF$4-1),IF(kkontonr&lt;(Kontoplan!$AF$4+1000),$O90,0))</f>
        <v>0</v>
      </c>
      <c r="AH90" s="318">
        <f t="shared" si="207"/>
        <v>0</v>
      </c>
      <c r="AI90" s="318">
        <f t="shared" si="208"/>
        <v>0</v>
      </c>
      <c r="AJ90" s="318">
        <f t="shared" si="209"/>
        <v>0</v>
      </c>
      <c r="AK90" s="318">
        <f t="shared" si="210"/>
        <v>0</v>
      </c>
      <c r="AL90" s="318">
        <f t="shared" si="211"/>
        <v>0</v>
      </c>
      <c r="AM90" s="317">
        <f t="shared" si="212"/>
        <v>0</v>
      </c>
      <c r="AN90" s="318">
        <f t="shared" si="213"/>
        <v>0</v>
      </c>
      <c r="AO90" s="319">
        <f t="shared" si="214"/>
        <v>0</v>
      </c>
      <c r="AP90" s="318">
        <f t="shared" si="215"/>
        <v>0</v>
      </c>
      <c r="AQ90" s="318">
        <f t="shared" si="216"/>
        <v>0</v>
      </c>
      <c r="AR90" s="318">
        <f t="shared" si="217"/>
        <v>0</v>
      </c>
      <c r="AS90" s="318">
        <f t="shared" si="218"/>
        <v>0</v>
      </c>
      <c r="AT90" s="318">
        <f t="shared" si="219"/>
        <v>0</v>
      </c>
      <c r="AU90" s="318">
        <f t="shared" si="220"/>
        <v>0</v>
      </c>
      <c r="AV90" s="318">
        <f t="shared" si="221"/>
        <v>0</v>
      </c>
      <c r="AW90" s="318">
        <f t="shared" si="222"/>
        <v>0</v>
      </c>
      <c r="AX90" s="318">
        <f t="shared" si="223"/>
        <v>0</v>
      </c>
      <c r="AY90" s="318">
        <f t="shared" si="224"/>
        <v>0</v>
      </c>
      <c r="AZ90" s="318">
        <f t="shared" si="225"/>
        <v>0</v>
      </c>
      <c r="BA90" s="318">
        <f t="shared" si="226"/>
        <v>0</v>
      </c>
      <c r="BB90" s="319">
        <f t="shared" si="227"/>
        <v>0</v>
      </c>
      <c r="BC90" s="319">
        <f t="shared" si="228"/>
        <v>0</v>
      </c>
      <c r="BD90" s="317">
        <f t="shared" si="229"/>
        <v>0</v>
      </c>
      <c r="BE90" s="318">
        <f t="shared" si="230"/>
        <v>0</v>
      </c>
      <c r="BF90" s="318">
        <f t="shared" si="231"/>
        <v>0</v>
      </c>
      <c r="BG90" s="318">
        <f t="shared" si="232"/>
        <v>0</v>
      </c>
      <c r="BH90" s="317">
        <f t="shared" si="255"/>
        <v>0</v>
      </c>
      <c r="BI90" s="319">
        <f t="shared" si="255"/>
        <v>0</v>
      </c>
      <c r="BJ90" s="319">
        <f t="shared" si="255"/>
        <v>0</v>
      </c>
      <c r="BK90" s="319">
        <f t="shared" si="255"/>
        <v>0</v>
      </c>
      <c r="BL90" s="319">
        <f t="shared" si="255"/>
        <v>0</v>
      </c>
      <c r="BM90" s="319">
        <f t="shared" si="255"/>
        <v>0</v>
      </c>
      <c r="BN90" s="319">
        <f t="shared" si="255"/>
        <v>0</v>
      </c>
      <c r="BO90" s="319">
        <f t="shared" si="255"/>
        <v>0</v>
      </c>
      <c r="BP90" s="319">
        <f t="shared" si="254"/>
        <v>0</v>
      </c>
      <c r="BQ90" s="319">
        <f t="shared" si="254"/>
        <v>0</v>
      </c>
      <c r="BR90" s="319">
        <f t="shared" si="254"/>
        <v>0</v>
      </c>
      <c r="BS90" s="319">
        <f t="shared" si="254"/>
        <v>0</v>
      </c>
      <c r="BT90" s="319">
        <f t="shared" si="254"/>
        <v>0</v>
      </c>
      <c r="BU90" s="319">
        <f t="shared" si="262"/>
        <v>0</v>
      </c>
      <c r="BV90" s="319">
        <f t="shared" si="262"/>
        <v>0</v>
      </c>
      <c r="BW90" s="319">
        <f t="shared" si="155"/>
        <v>0</v>
      </c>
      <c r="BX90" s="319">
        <f t="shared" si="156"/>
        <v>0</v>
      </c>
      <c r="BY90" s="319">
        <f t="shared" si="156"/>
        <v>0</v>
      </c>
      <c r="BZ90" s="319">
        <f t="shared" si="156"/>
        <v>0</v>
      </c>
      <c r="CA90" s="319">
        <f t="shared" si="156"/>
        <v>0</v>
      </c>
      <c r="CB90" s="317">
        <f t="shared" si="233"/>
        <v>0</v>
      </c>
      <c r="CC90" s="319">
        <f t="shared" si="234"/>
        <v>0</v>
      </c>
      <c r="CD90" s="319">
        <f t="shared" si="235"/>
        <v>0</v>
      </c>
      <c r="CE90" s="319">
        <f t="shared" si="236"/>
        <v>0</v>
      </c>
      <c r="CF90" s="333">
        <f t="shared" si="256"/>
        <v>0</v>
      </c>
      <c r="CG90" s="309">
        <f t="shared" si="257"/>
        <v>0</v>
      </c>
      <c r="CH90" s="309">
        <f t="shared" si="258"/>
        <v>0</v>
      </c>
      <c r="CI90" s="309">
        <f t="shared" si="259"/>
        <v>0</v>
      </c>
      <c r="CJ90" s="309">
        <f t="shared" si="260"/>
        <v>0</v>
      </c>
      <c r="CK90" s="379">
        <f t="shared" si="261"/>
        <v>0</v>
      </c>
      <c r="CL90" s="403">
        <f t="shared" si="263"/>
        <v>0</v>
      </c>
      <c r="CM90" s="403">
        <f t="shared" si="263"/>
        <v>0</v>
      </c>
      <c r="CN90" s="403">
        <f t="shared" si="263"/>
        <v>0</v>
      </c>
      <c r="CO90" s="403">
        <f t="shared" si="263"/>
        <v>0</v>
      </c>
      <c r="CP90" s="403">
        <f t="shared" si="263"/>
        <v>0</v>
      </c>
      <c r="CQ90" s="403">
        <f t="shared" si="263"/>
        <v>0</v>
      </c>
      <c r="CR90" s="403">
        <f t="shared" si="263"/>
        <v>0</v>
      </c>
      <c r="CS90" s="403">
        <f t="shared" si="263"/>
        <v>0</v>
      </c>
      <c r="CT90" s="403">
        <f t="shared" si="263"/>
        <v>0</v>
      </c>
      <c r="CU90" s="403">
        <f t="shared" si="263"/>
        <v>0</v>
      </c>
      <c r="CV90" s="403">
        <f t="shared" si="243"/>
        <v>0</v>
      </c>
      <c r="CW90" s="403">
        <f t="shared" si="243"/>
        <v>0</v>
      </c>
      <c r="CX90" s="403">
        <f t="shared" si="264"/>
        <v>0</v>
      </c>
      <c r="CY90" s="403">
        <f t="shared" si="264"/>
        <v>0</v>
      </c>
      <c r="CZ90" s="403">
        <f t="shared" si="264"/>
        <v>0</v>
      </c>
      <c r="DA90" s="403">
        <f t="shared" si="264"/>
        <v>0</v>
      </c>
      <c r="DB90" s="403">
        <f t="shared" si="264"/>
        <v>0</v>
      </c>
      <c r="DC90" s="403">
        <f t="shared" si="264"/>
        <v>0</v>
      </c>
      <c r="DD90" s="403">
        <f t="shared" si="264"/>
        <v>0</v>
      </c>
      <c r="DE90" s="403">
        <f t="shared" si="264"/>
        <v>0</v>
      </c>
      <c r="DF90" s="403">
        <f t="shared" si="244"/>
        <v>0</v>
      </c>
      <c r="DG90" s="403">
        <f t="shared" si="244"/>
        <v>0</v>
      </c>
      <c r="DH90" s="403">
        <f t="shared" si="264"/>
        <v>0</v>
      </c>
      <c r="DI90" s="403">
        <f t="shared" si="244"/>
        <v>0</v>
      </c>
      <c r="DJ90" s="403">
        <f t="shared" si="244"/>
        <v>0</v>
      </c>
      <c r="DK90" s="403">
        <f t="shared" si="244"/>
        <v>0</v>
      </c>
      <c r="DL90" s="403">
        <f t="shared" si="264"/>
        <v>0</v>
      </c>
      <c r="DM90" s="403">
        <f t="shared" si="265"/>
        <v>0</v>
      </c>
      <c r="DN90" s="403">
        <f t="shared" si="265"/>
        <v>0</v>
      </c>
      <c r="DO90" s="403">
        <f t="shared" si="265"/>
        <v>0</v>
      </c>
      <c r="DP90" s="403">
        <f t="shared" si="265"/>
        <v>0</v>
      </c>
      <c r="DQ90" s="403">
        <f t="shared" si="265"/>
        <v>0</v>
      </c>
      <c r="DR90" s="403">
        <f t="shared" si="265"/>
        <v>0</v>
      </c>
      <c r="DS90" s="403">
        <f t="shared" si="265"/>
        <v>0</v>
      </c>
      <c r="DT90" s="403">
        <f t="shared" si="265"/>
        <v>0</v>
      </c>
      <c r="DU90" s="403">
        <f t="shared" si="265"/>
        <v>0</v>
      </c>
      <c r="DV90" s="403">
        <f t="shared" si="240"/>
        <v>0</v>
      </c>
      <c r="DW90" s="403">
        <f t="shared" si="241"/>
        <v>0</v>
      </c>
      <c r="DX90" s="403">
        <f t="shared" si="266"/>
        <v>0</v>
      </c>
      <c r="DY90" s="403">
        <f t="shared" si="266"/>
        <v>0</v>
      </c>
      <c r="DZ90" s="403">
        <f t="shared" si="266"/>
        <v>0</v>
      </c>
      <c r="EA90" s="403">
        <f t="shared" si="266"/>
        <v>0</v>
      </c>
      <c r="EB90" s="403">
        <f t="shared" si="266"/>
        <v>0</v>
      </c>
      <c r="EC90" s="403">
        <f t="shared" si="266"/>
        <v>0</v>
      </c>
      <c r="ED90" s="403">
        <f t="shared" si="266"/>
        <v>0</v>
      </c>
      <c r="EE90" s="403">
        <f t="shared" si="266"/>
        <v>0</v>
      </c>
      <c r="EF90" s="403">
        <f t="shared" si="246"/>
        <v>0</v>
      </c>
      <c r="EG90" s="403">
        <f t="shared" si="267"/>
        <v>0</v>
      </c>
      <c r="EH90" s="403">
        <f t="shared" si="267"/>
        <v>0</v>
      </c>
      <c r="EI90" s="403">
        <f t="shared" si="267"/>
        <v>0</v>
      </c>
      <c r="EJ90" s="403">
        <f t="shared" si="267"/>
        <v>0</v>
      </c>
      <c r="EK90" s="403">
        <f t="shared" si="267"/>
        <v>0</v>
      </c>
      <c r="EL90" s="403">
        <f t="shared" si="267"/>
        <v>0</v>
      </c>
      <c r="EM90" s="403">
        <f t="shared" si="267"/>
        <v>0</v>
      </c>
      <c r="EN90" s="403">
        <f t="shared" si="267"/>
        <v>0</v>
      </c>
      <c r="EO90" s="403">
        <f t="shared" si="267"/>
        <v>0</v>
      </c>
      <c r="EP90" s="403">
        <f t="shared" si="268"/>
        <v>0</v>
      </c>
      <c r="EQ90" s="403">
        <f t="shared" si="248"/>
        <v>0</v>
      </c>
      <c r="ER90" s="403">
        <f t="shared" si="268"/>
        <v>0</v>
      </c>
      <c r="ES90" s="403">
        <f t="shared" si="268"/>
        <v>0</v>
      </c>
      <c r="ET90" s="403">
        <f t="shared" si="268"/>
        <v>0</v>
      </c>
      <c r="EU90" s="403">
        <f t="shared" si="268"/>
        <v>0</v>
      </c>
      <c r="EV90" s="403">
        <f t="shared" si="268"/>
        <v>0</v>
      </c>
      <c r="EW90" s="403">
        <f t="shared" si="268"/>
        <v>0</v>
      </c>
      <c r="EX90" s="403">
        <f t="shared" si="268"/>
        <v>0</v>
      </c>
      <c r="EY90" s="403">
        <f t="shared" si="268"/>
        <v>0</v>
      </c>
      <c r="EZ90" s="403">
        <f t="shared" si="268"/>
        <v>0</v>
      </c>
      <c r="FA90" s="403">
        <f t="shared" si="269"/>
        <v>0</v>
      </c>
      <c r="FB90" s="403">
        <f t="shared" si="269"/>
        <v>0</v>
      </c>
      <c r="FC90" s="403">
        <f t="shared" si="269"/>
        <v>0</v>
      </c>
      <c r="FD90" s="403">
        <f t="shared" si="269"/>
        <v>0</v>
      </c>
      <c r="FE90" s="403">
        <f t="shared" si="269"/>
        <v>0</v>
      </c>
      <c r="FF90" s="403">
        <f t="shared" si="269"/>
        <v>0</v>
      </c>
      <c r="FG90" s="403">
        <f t="shared" si="269"/>
        <v>0</v>
      </c>
      <c r="FH90" s="403">
        <f t="shared" si="269"/>
        <v>0</v>
      </c>
      <c r="FI90" s="403">
        <f t="shared" si="269"/>
        <v>0</v>
      </c>
      <c r="FJ90" s="403">
        <f t="shared" si="269"/>
        <v>0</v>
      </c>
      <c r="FK90" s="403">
        <f t="shared" si="270"/>
        <v>0</v>
      </c>
      <c r="FL90" s="403">
        <f t="shared" si="270"/>
        <v>0</v>
      </c>
      <c r="FM90" s="403">
        <f t="shared" si="270"/>
        <v>0</v>
      </c>
      <c r="FN90" s="403">
        <f t="shared" si="270"/>
        <v>0</v>
      </c>
      <c r="FO90" s="403">
        <f t="shared" si="270"/>
        <v>0</v>
      </c>
      <c r="FP90" s="403">
        <f t="shared" si="270"/>
        <v>0</v>
      </c>
      <c r="FQ90" s="403">
        <f t="shared" si="270"/>
        <v>0</v>
      </c>
      <c r="FR90" s="403">
        <f t="shared" si="270"/>
        <v>0</v>
      </c>
      <c r="FS90" s="403">
        <f t="shared" si="270"/>
        <v>0</v>
      </c>
      <c r="FT90" s="403">
        <f t="shared" si="270"/>
        <v>0</v>
      </c>
      <c r="FU90" s="403">
        <f t="shared" si="271"/>
        <v>0</v>
      </c>
      <c r="FV90" s="403">
        <f t="shared" si="271"/>
        <v>0</v>
      </c>
      <c r="FW90" s="403">
        <f t="shared" si="271"/>
        <v>0</v>
      </c>
      <c r="FX90" s="403">
        <f t="shared" si="271"/>
        <v>0</v>
      </c>
      <c r="FY90" s="403">
        <f t="shared" si="271"/>
        <v>0</v>
      </c>
      <c r="FZ90" s="403">
        <f t="shared" si="271"/>
        <v>0</v>
      </c>
      <c r="GA90" s="403">
        <f t="shared" si="271"/>
        <v>0</v>
      </c>
      <c r="GB90" s="403">
        <f t="shared" si="271"/>
        <v>0</v>
      </c>
      <c r="GC90" s="403">
        <f t="shared" si="271"/>
        <v>0</v>
      </c>
      <c r="GD90" s="403">
        <f t="shared" si="271"/>
        <v>0</v>
      </c>
      <c r="GE90" s="403">
        <f t="shared" si="271"/>
        <v>0</v>
      </c>
      <c r="GF90" s="403">
        <f t="shared" si="271"/>
        <v>0</v>
      </c>
      <c r="GG90" s="403">
        <f t="shared" si="271"/>
        <v>0</v>
      </c>
      <c r="GH90" s="403">
        <f t="shared" si="251"/>
        <v>0</v>
      </c>
      <c r="GI90" s="403">
        <f t="shared" si="272"/>
        <v>0</v>
      </c>
      <c r="GJ90" s="403">
        <f t="shared" si="272"/>
        <v>0</v>
      </c>
      <c r="GK90" s="403">
        <f t="shared" si="272"/>
        <v>0</v>
      </c>
      <c r="GL90" s="403">
        <f t="shared" si="272"/>
        <v>0</v>
      </c>
      <c r="GM90" s="403">
        <f t="shared" si="272"/>
        <v>0</v>
      </c>
      <c r="GN90" s="403">
        <f t="shared" si="272"/>
        <v>0</v>
      </c>
      <c r="GO90" s="403">
        <f t="shared" si="272"/>
        <v>0</v>
      </c>
      <c r="GP90" s="403">
        <f t="shared" si="272"/>
        <v>0</v>
      </c>
      <c r="GQ90" s="403">
        <f t="shared" si="272"/>
        <v>0</v>
      </c>
      <c r="GR90" s="403">
        <f t="shared" si="273"/>
        <v>0</v>
      </c>
      <c r="GS90" s="403">
        <f t="shared" si="273"/>
        <v>0</v>
      </c>
      <c r="GT90" s="403">
        <f t="shared" si="273"/>
        <v>0</v>
      </c>
      <c r="GU90" s="403">
        <f t="shared" si="273"/>
        <v>0</v>
      </c>
      <c r="GV90" s="403">
        <f t="shared" si="273"/>
        <v>0</v>
      </c>
      <c r="GW90" s="403">
        <f t="shared" si="273"/>
        <v>0</v>
      </c>
      <c r="GX90" s="403">
        <f t="shared" si="273"/>
        <v>0</v>
      </c>
      <c r="GY90" s="403">
        <f t="shared" si="273"/>
        <v>0</v>
      </c>
      <c r="GZ90" s="403">
        <f t="shared" si="273"/>
        <v>0</v>
      </c>
      <c r="HA90" s="403">
        <f t="shared" si="273"/>
        <v>0</v>
      </c>
      <c r="HB90" s="403">
        <f t="shared" si="253"/>
        <v>0</v>
      </c>
      <c r="HC90" s="311"/>
      <c r="HD90" s="311"/>
      <c r="HE90" s="311"/>
      <c r="HF90" s="311"/>
      <c r="HG90" s="221" t="str">
        <f t="shared" si="237"/>
        <v/>
      </c>
      <c r="HH90" s="221" t="str">
        <f t="shared" si="238"/>
        <v/>
      </c>
      <c r="HI90" s="311"/>
      <c r="HJ90" s="311"/>
      <c r="HK90" s="311"/>
      <c r="HL90" s="311"/>
      <c r="HM90" s="311"/>
      <c r="HN90" s="311"/>
      <c r="HO90" s="311"/>
      <c r="HP90" s="311"/>
      <c r="HQ90" s="311"/>
      <c r="HR90" s="311"/>
      <c r="HS90" s="311"/>
      <c r="HT90" s="311"/>
      <c r="HU90" s="311"/>
      <c r="HV90" s="311"/>
      <c r="HW90" s="311"/>
      <c r="HX90" s="311"/>
      <c r="HY90" s="311"/>
      <c r="HZ90" s="311"/>
      <c r="IA90" s="311"/>
      <c r="IB90" s="311"/>
      <c r="IC90" s="311"/>
      <c r="ID90" s="311"/>
      <c r="IE90" s="311"/>
      <c r="IF90" s="311"/>
      <c r="IG90" s="311"/>
      <c r="IH90" s="311"/>
      <c r="II90" s="311"/>
      <c r="IJ90" s="311"/>
    </row>
    <row r="91" spans="1:244" s="12" customFormat="1" ht="12" customHeight="1">
      <c r="A91" s="216"/>
      <c r="B91" s="217"/>
      <c r="C91" s="223"/>
      <c r="D91" s="219"/>
      <c r="E91" s="220" t="str">
        <f t="shared" si="117"/>
        <v/>
      </c>
      <c r="F91" s="221" t="str">
        <f t="shared" si="185"/>
        <v/>
      </c>
      <c r="G91" s="221"/>
      <c r="H91" s="220" t="str">
        <f t="shared" si="118"/>
        <v/>
      </c>
      <c r="I91" s="221" t="str">
        <f t="shared" si="186"/>
        <v/>
      </c>
      <c r="J91" s="222"/>
      <c r="K91" s="252">
        <f t="shared" si="187"/>
        <v>0</v>
      </c>
      <c r="L91" s="238">
        <f t="shared" si="239"/>
        <v>0</v>
      </c>
      <c r="M91" s="238">
        <f t="shared" si="188"/>
        <v>0</v>
      </c>
      <c r="N91" s="316">
        <f t="shared" si="189"/>
        <v>0</v>
      </c>
      <c r="O91" s="316">
        <f t="shared" si="190"/>
        <v>0</v>
      </c>
      <c r="P91" s="316">
        <f t="shared" si="191"/>
        <v>0</v>
      </c>
      <c r="Q91" s="316">
        <f t="shared" si="192"/>
        <v>0</v>
      </c>
      <c r="R91" s="371">
        <f t="shared" si="193"/>
        <v>0</v>
      </c>
      <c r="S91" s="316">
        <f t="shared" si="194"/>
        <v>0</v>
      </c>
      <c r="T91" s="316">
        <f t="shared" si="195"/>
        <v>0</v>
      </c>
      <c r="U91" s="316">
        <f t="shared" si="196"/>
        <v>0</v>
      </c>
      <c r="V91" s="317">
        <f t="shared" si="197"/>
        <v>0</v>
      </c>
      <c r="W91" s="318">
        <f t="shared" si="198"/>
        <v>0</v>
      </c>
      <c r="X91" s="318">
        <f t="shared" si="199"/>
        <v>0</v>
      </c>
      <c r="Y91" s="318">
        <f t="shared" si="200"/>
        <v>0</v>
      </c>
      <c r="Z91" s="318">
        <f t="shared" si="201"/>
        <v>0</v>
      </c>
      <c r="AA91" s="318">
        <f>IF(dkontonr&gt;1499,IF(dkontonr&lt;1560,$N91,0))+IF(kkontonr&gt;1499,IF(kkontonr&lt;1560,$O91,0))+IF(dkontonr&gt;(Kontoplan!AF$3-1),IF(dkontonr&lt;(Kontoplan!AF$3+1000),$N91,0))+IF(kkontonr&gt;(Kontoplan!AF$3-1),IF(kkontonr&lt;(Kontoplan!AF$3+1000),$O91,0),0)</f>
        <v>0</v>
      </c>
      <c r="AB91" s="318">
        <f t="shared" si="202"/>
        <v>0</v>
      </c>
      <c r="AC91" s="318">
        <f t="shared" si="203"/>
        <v>0</v>
      </c>
      <c r="AD91" s="318">
        <f t="shared" si="204"/>
        <v>0</v>
      </c>
      <c r="AE91" s="318">
        <f t="shared" si="205"/>
        <v>0</v>
      </c>
      <c r="AF91" s="318">
        <f t="shared" si="206"/>
        <v>0</v>
      </c>
      <c r="AG91" s="318">
        <f>IF(dkontonr&gt;2399,IF(dkontonr&lt;2500,$N91,0))+IF(kkontonr&gt;2399,IF(kkontonr&lt;2500,$O91,0))+IF(dkontonr&gt;(Kontoplan!$AF$4-1),IF(dkontonr&lt;(Kontoplan!$AF$4+1000),$N91,0))+IF(kkontonr&gt;(Kontoplan!$AF$4-1),IF(kkontonr&lt;(Kontoplan!$AF$4+1000),$O91,0))</f>
        <v>0</v>
      </c>
      <c r="AH91" s="318">
        <f t="shared" si="207"/>
        <v>0</v>
      </c>
      <c r="AI91" s="318">
        <f t="shared" si="208"/>
        <v>0</v>
      </c>
      <c r="AJ91" s="318">
        <f t="shared" si="209"/>
        <v>0</v>
      </c>
      <c r="AK91" s="318">
        <f t="shared" si="210"/>
        <v>0</v>
      </c>
      <c r="AL91" s="318">
        <f t="shared" si="211"/>
        <v>0</v>
      </c>
      <c r="AM91" s="317">
        <f t="shared" si="212"/>
        <v>0</v>
      </c>
      <c r="AN91" s="318">
        <f t="shared" si="213"/>
        <v>0</v>
      </c>
      <c r="AO91" s="319">
        <f t="shared" si="214"/>
        <v>0</v>
      </c>
      <c r="AP91" s="318">
        <f t="shared" si="215"/>
        <v>0</v>
      </c>
      <c r="AQ91" s="318">
        <f t="shared" si="216"/>
        <v>0</v>
      </c>
      <c r="AR91" s="318">
        <f t="shared" si="217"/>
        <v>0</v>
      </c>
      <c r="AS91" s="318">
        <f t="shared" si="218"/>
        <v>0</v>
      </c>
      <c r="AT91" s="318">
        <f t="shared" si="219"/>
        <v>0</v>
      </c>
      <c r="AU91" s="318">
        <f t="shared" si="220"/>
        <v>0</v>
      </c>
      <c r="AV91" s="318">
        <f t="shared" si="221"/>
        <v>0</v>
      </c>
      <c r="AW91" s="318">
        <f t="shared" si="222"/>
        <v>0</v>
      </c>
      <c r="AX91" s="318">
        <f t="shared" si="223"/>
        <v>0</v>
      </c>
      <c r="AY91" s="318">
        <f t="shared" si="224"/>
        <v>0</v>
      </c>
      <c r="AZ91" s="318">
        <f t="shared" si="225"/>
        <v>0</v>
      </c>
      <c r="BA91" s="318">
        <f t="shared" si="226"/>
        <v>0</v>
      </c>
      <c r="BB91" s="319">
        <f t="shared" si="227"/>
        <v>0</v>
      </c>
      <c r="BC91" s="319">
        <f t="shared" si="228"/>
        <v>0</v>
      </c>
      <c r="BD91" s="317">
        <f t="shared" si="229"/>
        <v>0</v>
      </c>
      <c r="BE91" s="318">
        <f t="shared" si="230"/>
        <v>0</v>
      </c>
      <c r="BF91" s="318">
        <f t="shared" si="231"/>
        <v>0</v>
      </c>
      <c r="BG91" s="318">
        <f t="shared" si="232"/>
        <v>0</v>
      </c>
      <c r="BH91" s="317">
        <f t="shared" si="255"/>
        <v>0</v>
      </c>
      <c r="BI91" s="319">
        <f t="shared" si="255"/>
        <v>0</v>
      </c>
      <c r="BJ91" s="319">
        <f t="shared" si="255"/>
        <v>0</v>
      </c>
      <c r="BK91" s="319">
        <f t="shared" si="255"/>
        <v>0</v>
      </c>
      <c r="BL91" s="319">
        <f t="shared" si="255"/>
        <v>0</v>
      </c>
      <c r="BM91" s="319">
        <f t="shared" si="255"/>
        <v>0</v>
      </c>
      <c r="BN91" s="319">
        <f t="shared" si="255"/>
        <v>0</v>
      </c>
      <c r="BO91" s="319">
        <f t="shared" si="255"/>
        <v>0</v>
      </c>
      <c r="BP91" s="319">
        <f t="shared" si="254"/>
        <v>0</v>
      </c>
      <c r="BQ91" s="319">
        <f t="shared" si="254"/>
        <v>0</v>
      </c>
      <c r="BR91" s="319">
        <f t="shared" si="254"/>
        <v>0</v>
      </c>
      <c r="BS91" s="319">
        <f t="shared" si="254"/>
        <v>0</v>
      </c>
      <c r="BT91" s="319">
        <f t="shared" si="254"/>
        <v>0</v>
      </c>
      <c r="BU91" s="319">
        <f t="shared" si="262"/>
        <v>0</v>
      </c>
      <c r="BV91" s="319">
        <f t="shared" si="262"/>
        <v>0</v>
      </c>
      <c r="BW91" s="319">
        <f t="shared" si="155"/>
        <v>0</v>
      </c>
      <c r="BX91" s="319">
        <f t="shared" si="156"/>
        <v>0</v>
      </c>
      <c r="BY91" s="319">
        <f t="shared" si="156"/>
        <v>0</v>
      </c>
      <c r="BZ91" s="319">
        <f t="shared" si="156"/>
        <v>0</v>
      </c>
      <c r="CA91" s="319">
        <f t="shared" si="156"/>
        <v>0</v>
      </c>
      <c r="CB91" s="317">
        <f t="shared" si="233"/>
        <v>0</v>
      </c>
      <c r="CC91" s="319">
        <f t="shared" si="234"/>
        <v>0</v>
      </c>
      <c r="CD91" s="319">
        <f t="shared" si="235"/>
        <v>0</v>
      </c>
      <c r="CE91" s="319">
        <f t="shared" si="236"/>
        <v>0</v>
      </c>
      <c r="CF91" s="333">
        <f t="shared" si="256"/>
        <v>0</v>
      </c>
      <c r="CG91" s="309">
        <f t="shared" si="257"/>
        <v>0</v>
      </c>
      <c r="CH91" s="309">
        <f t="shared" si="258"/>
        <v>0</v>
      </c>
      <c r="CI91" s="309">
        <f t="shared" si="259"/>
        <v>0</v>
      </c>
      <c r="CJ91" s="309">
        <f t="shared" si="260"/>
        <v>0</v>
      </c>
      <c r="CK91" s="379">
        <f t="shared" si="261"/>
        <v>0</v>
      </c>
      <c r="CL91" s="403">
        <f t="shared" si="263"/>
        <v>0</v>
      </c>
      <c r="CM91" s="403">
        <f t="shared" si="263"/>
        <v>0</v>
      </c>
      <c r="CN91" s="403">
        <f t="shared" si="263"/>
        <v>0</v>
      </c>
      <c r="CO91" s="403">
        <f t="shared" si="263"/>
        <v>0</v>
      </c>
      <c r="CP91" s="403">
        <f t="shared" si="263"/>
        <v>0</v>
      </c>
      <c r="CQ91" s="403">
        <f t="shared" si="263"/>
        <v>0</v>
      </c>
      <c r="CR91" s="403">
        <f t="shared" si="263"/>
        <v>0</v>
      </c>
      <c r="CS91" s="403">
        <f t="shared" si="263"/>
        <v>0</v>
      </c>
      <c r="CT91" s="403">
        <f t="shared" si="263"/>
        <v>0</v>
      </c>
      <c r="CU91" s="403">
        <f t="shared" si="263"/>
        <v>0</v>
      </c>
      <c r="CV91" s="403">
        <f t="shared" si="243"/>
        <v>0</v>
      </c>
      <c r="CW91" s="403">
        <f t="shared" si="243"/>
        <v>0</v>
      </c>
      <c r="CX91" s="403">
        <f t="shared" si="264"/>
        <v>0</v>
      </c>
      <c r="CY91" s="403">
        <f t="shared" si="264"/>
        <v>0</v>
      </c>
      <c r="CZ91" s="403">
        <f t="shared" si="264"/>
        <v>0</v>
      </c>
      <c r="DA91" s="403">
        <f t="shared" si="264"/>
        <v>0</v>
      </c>
      <c r="DB91" s="403">
        <f t="shared" si="264"/>
        <v>0</v>
      </c>
      <c r="DC91" s="403">
        <f t="shared" si="264"/>
        <v>0</v>
      </c>
      <c r="DD91" s="403">
        <f t="shared" si="264"/>
        <v>0</v>
      </c>
      <c r="DE91" s="403">
        <f t="shared" si="264"/>
        <v>0</v>
      </c>
      <c r="DF91" s="403">
        <f t="shared" si="244"/>
        <v>0</v>
      </c>
      <c r="DG91" s="403">
        <f t="shared" si="244"/>
        <v>0</v>
      </c>
      <c r="DH91" s="403">
        <f t="shared" si="264"/>
        <v>0</v>
      </c>
      <c r="DI91" s="403">
        <f t="shared" si="244"/>
        <v>0</v>
      </c>
      <c r="DJ91" s="403">
        <f t="shared" si="244"/>
        <v>0</v>
      </c>
      <c r="DK91" s="403">
        <f t="shared" si="244"/>
        <v>0</v>
      </c>
      <c r="DL91" s="403">
        <f t="shared" si="264"/>
        <v>0</v>
      </c>
      <c r="DM91" s="403">
        <f t="shared" si="265"/>
        <v>0</v>
      </c>
      <c r="DN91" s="403">
        <f t="shared" si="265"/>
        <v>0</v>
      </c>
      <c r="DO91" s="403">
        <f t="shared" si="265"/>
        <v>0</v>
      </c>
      <c r="DP91" s="403">
        <f t="shared" si="265"/>
        <v>0</v>
      </c>
      <c r="DQ91" s="403">
        <f t="shared" si="265"/>
        <v>0</v>
      </c>
      <c r="DR91" s="403">
        <f t="shared" si="265"/>
        <v>0</v>
      </c>
      <c r="DS91" s="403">
        <f t="shared" si="265"/>
        <v>0</v>
      </c>
      <c r="DT91" s="403">
        <f t="shared" si="265"/>
        <v>0</v>
      </c>
      <c r="DU91" s="403">
        <f t="shared" si="265"/>
        <v>0</v>
      </c>
      <c r="DV91" s="403">
        <f t="shared" si="240"/>
        <v>0</v>
      </c>
      <c r="DW91" s="403">
        <f t="shared" si="241"/>
        <v>0</v>
      </c>
      <c r="DX91" s="403">
        <f t="shared" si="266"/>
        <v>0</v>
      </c>
      <c r="DY91" s="403">
        <f t="shared" si="266"/>
        <v>0</v>
      </c>
      <c r="DZ91" s="403">
        <f t="shared" si="266"/>
        <v>0</v>
      </c>
      <c r="EA91" s="403">
        <f t="shared" si="266"/>
        <v>0</v>
      </c>
      <c r="EB91" s="403">
        <f t="shared" si="266"/>
        <v>0</v>
      </c>
      <c r="EC91" s="403">
        <f t="shared" si="266"/>
        <v>0</v>
      </c>
      <c r="ED91" s="403">
        <f t="shared" si="266"/>
        <v>0</v>
      </c>
      <c r="EE91" s="403">
        <f t="shared" si="266"/>
        <v>0</v>
      </c>
      <c r="EF91" s="403">
        <f t="shared" si="246"/>
        <v>0</v>
      </c>
      <c r="EG91" s="403">
        <f t="shared" si="267"/>
        <v>0</v>
      </c>
      <c r="EH91" s="403">
        <f t="shared" si="267"/>
        <v>0</v>
      </c>
      <c r="EI91" s="403">
        <f t="shared" si="267"/>
        <v>0</v>
      </c>
      <c r="EJ91" s="403">
        <f t="shared" si="267"/>
        <v>0</v>
      </c>
      <c r="EK91" s="403">
        <f t="shared" si="267"/>
        <v>0</v>
      </c>
      <c r="EL91" s="403">
        <f t="shared" si="267"/>
        <v>0</v>
      </c>
      <c r="EM91" s="403">
        <f t="shared" si="267"/>
        <v>0</v>
      </c>
      <c r="EN91" s="403">
        <f t="shared" si="267"/>
        <v>0</v>
      </c>
      <c r="EO91" s="403">
        <f t="shared" si="267"/>
        <v>0</v>
      </c>
      <c r="EP91" s="403">
        <f t="shared" si="268"/>
        <v>0</v>
      </c>
      <c r="EQ91" s="403">
        <f t="shared" si="248"/>
        <v>0</v>
      </c>
      <c r="ER91" s="403">
        <f t="shared" si="268"/>
        <v>0</v>
      </c>
      <c r="ES91" s="403">
        <f t="shared" si="268"/>
        <v>0</v>
      </c>
      <c r="ET91" s="403">
        <f t="shared" si="268"/>
        <v>0</v>
      </c>
      <c r="EU91" s="403">
        <f t="shared" si="268"/>
        <v>0</v>
      </c>
      <c r="EV91" s="403">
        <f t="shared" si="268"/>
        <v>0</v>
      </c>
      <c r="EW91" s="403">
        <f t="shared" si="268"/>
        <v>0</v>
      </c>
      <c r="EX91" s="403">
        <f t="shared" si="268"/>
        <v>0</v>
      </c>
      <c r="EY91" s="403">
        <f t="shared" si="268"/>
        <v>0</v>
      </c>
      <c r="EZ91" s="403">
        <f t="shared" si="268"/>
        <v>0</v>
      </c>
      <c r="FA91" s="403">
        <f t="shared" si="269"/>
        <v>0</v>
      </c>
      <c r="FB91" s="403">
        <f t="shared" si="269"/>
        <v>0</v>
      </c>
      <c r="FC91" s="403">
        <f t="shared" si="269"/>
        <v>0</v>
      </c>
      <c r="FD91" s="403">
        <f t="shared" si="269"/>
        <v>0</v>
      </c>
      <c r="FE91" s="403">
        <f t="shared" si="269"/>
        <v>0</v>
      </c>
      <c r="FF91" s="403">
        <f t="shared" si="269"/>
        <v>0</v>
      </c>
      <c r="FG91" s="403">
        <f t="shared" si="269"/>
        <v>0</v>
      </c>
      <c r="FH91" s="403">
        <f t="shared" si="269"/>
        <v>0</v>
      </c>
      <c r="FI91" s="403">
        <f t="shared" si="269"/>
        <v>0</v>
      </c>
      <c r="FJ91" s="403">
        <f t="shared" si="269"/>
        <v>0</v>
      </c>
      <c r="FK91" s="403">
        <f t="shared" si="270"/>
        <v>0</v>
      </c>
      <c r="FL91" s="403">
        <f t="shared" si="270"/>
        <v>0</v>
      </c>
      <c r="FM91" s="403">
        <f t="shared" si="270"/>
        <v>0</v>
      </c>
      <c r="FN91" s="403">
        <f t="shared" si="270"/>
        <v>0</v>
      </c>
      <c r="FO91" s="403">
        <f t="shared" si="270"/>
        <v>0</v>
      </c>
      <c r="FP91" s="403">
        <f t="shared" si="270"/>
        <v>0</v>
      </c>
      <c r="FQ91" s="403">
        <f t="shared" si="270"/>
        <v>0</v>
      </c>
      <c r="FR91" s="403">
        <f t="shared" si="270"/>
        <v>0</v>
      </c>
      <c r="FS91" s="403">
        <f t="shared" si="270"/>
        <v>0</v>
      </c>
      <c r="FT91" s="403">
        <f t="shared" si="270"/>
        <v>0</v>
      </c>
      <c r="FU91" s="403">
        <f t="shared" si="271"/>
        <v>0</v>
      </c>
      <c r="FV91" s="403">
        <f t="shared" si="271"/>
        <v>0</v>
      </c>
      <c r="FW91" s="403">
        <f t="shared" si="271"/>
        <v>0</v>
      </c>
      <c r="FX91" s="403">
        <f t="shared" si="271"/>
        <v>0</v>
      </c>
      <c r="FY91" s="403">
        <f t="shared" si="271"/>
        <v>0</v>
      </c>
      <c r="FZ91" s="403">
        <f t="shared" si="271"/>
        <v>0</v>
      </c>
      <c r="GA91" s="403">
        <f t="shared" si="271"/>
        <v>0</v>
      </c>
      <c r="GB91" s="403">
        <f t="shared" si="271"/>
        <v>0</v>
      </c>
      <c r="GC91" s="403">
        <f t="shared" si="271"/>
        <v>0</v>
      </c>
      <c r="GD91" s="403">
        <f t="shared" si="271"/>
        <v>0</v>
      </c>
      <c r="GE91" s="403">
        <f t="shared" si="271"/>
        <v>0</v>
      </c>
      <c r="GF91" s="403">
        <f t="shared" si="271"/>
        <v>0</v>
      </c>
      <c r="GG91" s="403">
        <f t="shared" si="271"/>
        <v>0</v>
      </c>
      <c r="GH91" s="403">
        <f t="shared" si="251"/>
        <v>0</v>
      </c>
      <c r="GI91" s="403">
        <f t="shared" si="272"/>
        <v>0</v>
      </c>
      <c r="GJ91" s="403">
        <f t="shared" si="272"/>
        <v>0</v>
      </c>
      <c r="GK91" s="403">
        <f t="shared" si="272"/>
        <v>0</v>
      </c>
      <c r="GL91" s="403">
        <f t="shared" si="272"/>
        <v>0</v>
      </c>
      <c r="GM91" s="403">
        <f t="shared" si="272"/>
        <v>0</v>
      </c>
      <c r="GN91" s="403">
        <f t="shared" si="272"/>
        <v>0</v>
      </c>
      <c r="GO91" s="403">
        <f t="shared" si="272"/>
        <v>0</v>
      </c>
      <c r="GP91" s="403">
        <f t="shared" si="272"/>
        <v>0</v>
      </c>
      <c r="GQ91" s="403">
        <f t="shared" si="272"/>
        <v>0</v>
      </c>
      <c r="GR91" s="403">
        <f t="shared" si="273"/>
        <v>0</v>
      </c>
      <c r="GS91" s="403">
        <f t="shared" si="273"/>
        <v>0</v>
      </c>
      <c r="GT91" s="403">
        <f t="shared" si="273"/>
        <v>0</v>
      </c>
      <c r="GU91" s="403">
        <f t="shared" si="273"/>
        <v>0</v>
      </c>
      <c r="GV91" s="403">
        <f t="shared" si="273"/>
        <v>0</v>
      </c>
      <c r="GW91" s="403">
        <f t="shared" si="273"/>
        <v>0</v>
      </c>
      <c r="GX91" s="403">
        <f t="shared" si="273"/>
        <v>0</v>
      </c>
      <c r="GY91" s="403">
        <f t="shared" si="273"/>
        <v>0</v>
      </c>
      <c r="GZ91" s="403">
        <f t="shared" si="273"/>
        <v>0</v>
      </c>
      <c r="HA91" s="403">
        <f t="shared" si="273"/>
        <v>0</v>
      </c>
      <c r="HB91" s="403">
        <f t="shared" si="253"/>
        <v>0</v>
      </c>
      <c r="HC91" s="311"/>
      <c r="HD91" s="311"/>
      <c r="HE91" s="311"/>
      <c r="HF91" s="311"/>
      <c r="HG91" s="221" t="str">
        <f t="shared" si="237"/>
        <v/>
      </c>
      <c r="HH91" s="221" t="str">
        <f t="shared" si="238"/>
        <v/>
      </c>
      <c r="HI91" s="311"/>
      <c r="HJ91" s="311"/>
      <c r="HK91" s="311"/>
      <c r="HL91" s="311"/>
      <c r="HM91" s="311"/>
      <c r="HN91" s="311"/>
      <c r="HO91" s="311"/>
      <c r="HP91" s="311"/>
      <c r="HQ91" s="311"/>
      <c r="HR91" s="311"/>
      <c r="HS91" s="311"/>
      <c r="HT91" s="311"/>
      <c r="HU91" s="311"/>
      <c r="HV91" s="311"/>
      <c r="HW91" s="311"/>
      <c r="HX91" s="311"/>
      <c r="HY91" s="311"/>
      <c r="HZ91" s="311"/>
      <c r="IA91" s="311"/>
      <c r="IB91" s="311"/>
      <c r="IC91" s="311"/>
      <c r="ID91" s="311"/>
      <c r="IE91" s="311"/>
      <c r="IF91" s="311"/>
      <c r="IG91" s="311"/>
      <c r="IH91" s="311"/>
      <c r="II91" s="311"/>
      <c r="IJ91" s="311"/>
    </row>
    <row r="92" spans="1:244" s="12" customFormat="1" ht="12" customHeight="1">
      <c r="A92" s="216"/>
      <c r="B92" s="217"/>
      <c r="C92" s="223"/>
      <c r="D92" s="219"/>
      <c r="E92" s="220" t="str">
        <f t="shared" si="117"/>
        <v/>
      </c>
      <c r="F92" s="221" t="str">
        <f t="shared" si="185"/>
        <v/>
      </c>
      <c r="G92" s="221"/>
      <c r="H92" s="220" t="str">
        <f t="shared" si="118"/>
        <v/>
      </c>
      <c r="I92" s="221" t="str">
        <f t="shared" si="186"/>
        <v/>
      </c>
      <c r="J92" s="222"/>
      <c r="K92" s="252">
        <f t="shared" si="187"/>
        <v>0</v>
      </c>
      <c r="L92" s="238">
        <f t="shared" si="239"/>
        <v>0</v>
      </c>
      <c r="M92" s="238">
        <f t="shared" si="188"/>
        <v>0</v>
      </c>
      <c r="N92" s="316">
        <f t="shared" si="189"/>
        <v>0</v>
      </c>
      <c r="O92" s="316">
        <f t="shared" si="190"/>
        <v>0</v>
      </c>
      <c r="P92" s="316">
        <f t="shared" si="191"/>
        <v>0</v>
      </c>
      <c r="Q92" s="316">
        <f t="shared" si="192"/>
        <v>0</v>
      </c>
      <c r="R92" s="371">
        <f t="shared" si="193"/>
        <v>0</v>
      </c>
      <c r="S92" s="316">
        <f t="shared" si="194"/>
        <v>0</v>
      </c>
      <c r="T92" s="316">
        <f t="shared" si="195"/>
        <v>0</v>
      </c>
      <c r="U92" s="316">
        <f t="shared" si="196"/>
        <v>0</v>
      </c>
      <c r="V92" s="317">
        <f t="shared" si="197"/>
        <v>0</v>
      </c>
      <c r="W92" s="318">
        <f t="shared" si="198"/>
        <v>0</v>
      </c>
      <c r="X92" s="318">
        <f t="shared" si="199"/>
        <v>0</v>
      </c>
      <c r="Y92" s="318">
        <f t="shared" si="200"/>
        <v>0</v>
      </c>
      <c r="Z92" s="318">
        <f t="shared" si="201"/>
        <v>0</v>
      </c>
      <c r="AA92" s="318">
        <f>IF(dkontonr&gt;1499,IF(dkontonr&lt;1560,$N92,0))+IF(kkontonr&gt;1499,IF(kkontonr&lt;1560,$O92,0))+IF(dkontonr&gt;(Kontoplan!AF$3-1),IF(dkontonr&lt;(Kontoplan!AF$3+1000),$N92,0))+IF(kkontonr&gt;(Kontoplan!AF$3-1),IF(kkontonr&lt;(Kontoplan!AF$3+1000),$O92,0),0)</f>
        <v>0</v>
      </c>
      <c r="AB92" s="318">
        <f t="shared" si="202"/>
        <v>0</v>
      </c>
      <c r="AC92" s="318">
        <f t="shared" si="203"/>
        <v>0</v>
      </c>
      <c r="AD92" s="318">
        <f t="shared" si="204"/>
        <v>0</v>
      </c>
      <c r="AE92" s="318">
        <f t="shared" si="205"/>
        <v>0</v>
      </c>
      <c r="AF92" s="318">
        <f t="shared" si="206"/>
        <v>0</v>
      </c>
      <c r="AG92" s="318">
        <f>IF(dkontonr&gt;2399,IF(dkontonr&lt;2500,$N92,0))+IF(kkontonr&gt;2399,IF(kkontonr&lt;2500,$O92,0))+IF(dkontonr&gt;(Kontoplan!$AF$4-1),IF(dkontonr&lt;(Kontoplan!$AF$4+1000),$N92,0))+IF(kkontonr&gt;(Kontoplan!$AF$4-1),IF(kkontonr&lt;(Kontoplan!$AF$4+1000),$O92,0))</f>
        <v>0</v>
      </c>
      <c r="AH92" s="318">
        <f t="shared" si="207"/>
        <v>0</v>
      </c>
      <c r="AI92" s="318">
        <f t="shared" si="208"/>
        <v>0</v>
      </c>
      <c r="AJ92" s="318">
        <f t="shared" si="209"/>
        <v>0</v>
      </c>
      <c r="AK92" s="318">
        <f t="shared" si="210"/>
        <v>0</v>
      </c>
      <c r="AL92" s="318">
        <f t="shared" si="211"/>
        <v>0</v>
      </c>
      <c r="AM92" s="317">
        <f t="shared" si="212"/>
        <v>0</v>
      </c>
      <c r="AN92" s="318">
        <f t="shared" si="213"/>
        <v>0</v>
      </c>
      <c r="AO92" s="319">
        <f t="shared" si="214"/>
        <v>0</v>
      </c>
      <c r="AP92" s="318">
        <f t="shared" si="215"/>
        <v>0</v>
      </c>
      <c r="AQ92" s="318">
        <f t="shared" si="216"/>
        <v>0</v>
      </c>
      <c r="AR92" s="318">
        <f t="shared" si="217"/>
        <v>0</v>
      </c>
      <c r="AS92" s="318">
        <f t="shared" si="218"/>
        <v>0</v>
      </c>
      <c r="AT92" s="318">
        <f t="shared" si="219"/>
        <v>0</v>
      </c>
      <c r="AU92" s="318">
        <f t="shared" si="220"/>
        <v>0</v>
      </c>
      <c r="AV92" s="318">
        <f t="shared" si="221"/>
        <v>0</v>
      </c>
      <c r="AW92" s="318">
        <f t="shared" si="222"/>
        <v>0</v>
      </c>
      <c r="AX92" s="318">
        <f t="shared" si="223"/>
        <v>0</v>
      </c>
      <c r="AY92" s="318">
        <f t="shared" si="224"/>
        <v>0</v>
      </c>
      <c r="AZ92" s="318">
        <f t="shared" si="225"/>
        <v>0</v>
      </c>
      <c r="BA92" s="318">
        <f t="shared" si="226"/>
        <v>0</v>
      </c>
      <c r="BB92" s="319">
        <f t="shared" si="227"/>
        <v>0</v>
      </c>
      <c r="BC92" s="319">
        <f t="shared" si="228"/>
        <v>0</v>
      </c>
      <c r="BD92" s="317">
        <f t="shared" si="229"/>
        <v>0</v>
      </c>
      <c r="BE92" s="318">
        <f t="shared" si="230"/>
        <v>0</v>
      </c>
      <c r="BF92" s="318">
        <f t="shared" si="231"/>
        <v>0</v>
      </c>
      <c r="BG92" s="318">
        <f t="shared" si="232"/>
        <v>0</v>
      </c>
      <c r="BH92" s="317">
        <f t="shared" si="255"/>
        <v>0</v>
      </c>
      <c r="BI92" s="319">
        <f t="shared" si="255"/>
        <v>0</v>
      </c>
      <c r="BJ92" s="319">
        <f t="shared" si="255"/>
        <v>0</v>
      </c>
      <c r="BK92" s="319">
        <f t="shared" si="255"/>
        <v>0</v>
      </c>
      <c r="BL92" s="319">
        <f t="shared" si="255"/>
        <v>0</v>
      </c>
      <c r="BM92" s="319">
        <f t="shared" si="255"/>
        <v>0</v>
      </c>
      <c r="BN92" s="319">
        <f t="shared" si="255"/>
        <v>0</v>
      </c>
      <c r="BO92" s="319">
        <f t="shared" si="255"/>
        <v>0</v>
      </c>
      <c r="BP92" s="319">
        <f t="shared" si="254"/>
        <v>0</v>
      </c>
      <c r="BQ92" s="319">
        <f t="shared" si="254"/>
        <v>0</v>
      </c>
      <c r="BR92" s="319">
        <f t="shared" si="254"/>
        <v>0</v>
      </c>
      <c r="BS92" s="319">
        <f t="shared" si="254"/>
        <v>0</v>
      </c>
      <c r="BT92" s="319">
        <f t="shared" si="254"/>
        <v>0</v>
      </c>
      <c r="BU92" s="319">
        <f t="shared" si="262"/>
        <v>0</v>
      </c>
      <c r="BV92" s="319">
        <f t="shared" si="262"/>
        <v>0</v>
      </c>
      <c r="BW92" s="319">
        <f t="shared" si="155"/>
        <v>0</v>
      </c>
      <c r="BX92" s="319">
        <f t="shared" si="156"/>
        <v>0</v>
      </c>
      <c r="BY92" s="319">
        <f t="shared" si="156"/>
        <v>0</v>
      </c>
      <c r="BZ92" s="319">
        <f t="shared" si="156"/>
        <v>0</v>
      </c>
      <c r="CA92" s="319">
        <f t="shared" si="156"/>
        <v>0</v>
      </c>
      <c r="CB92" s="317">
        <f t="shared" si="233"/>
        <v>0</v>
      </c>
      <c r="CC92" s="319">
        <f t="shared" si="234"/>
        <v>0</v>
      </c>
      <c r="CD92" s="319">
        <f t="shared" si="235"/>
        <v>0</v>
      </c>
      <c r="CE92" s="319">
        <f t="shared" si="236"/>
        <v>0</v>
      </c>
      <c r="CF92" s="333">
        <f t="shared" si="256"/>
        <v>0</v>
      </c>
      <c r="CG92" s="309">
        <f t="shared" si="257"/>
        <v>0</v>
      </c>
      <c r="CH92" s="309">
        <f t="shared" si="258"/>
        <v>0</v>
      </c>
      <c r="CI92" s="309">
        <f t="shared" si="259"/>
        <v>0</v>
      </c>
      <c r="CJ92" s="309">
        <f t="shared" si="260"/>
        <v>0</v>
      </c>
      <c r="CK92" s="379">
        <f t="shared" si="261"/>
        <v>0</v>
      </c>
      <c r="CL92" s="403">
        <f t="shared" si="263"/>
        <v>0</v>
      </c>
      <c r="CM92" s="403">
        <f t="shared" si="263"/>
        <v>0</v>
      </c>
      <c r="CN92" s="403">
        <f t="shared" si="263"/>
        <v>0</v>
      </c>
      <c r="CO92" s="403">
        <f t="shared" si="263"/>
        <v>0</v>
      </c>
      <c r="CP92" s="403">
        <f t="shared" si="263"/>
        <v>0</v>
      </c>
      <c r="CQ92" s="403">
        <f t="shared" si="263"/>
        <v>0</v>
      </c>
      <c r="CR92" s="403">
        <f t="shared" si="263"/>
        <v>0</v>
      </c>
      <c r="CS92" s="403">
        <f t="shared" si="263"/>
        <v>0</v>
      </c>
      <c r="CT92" s="403">
        <f t="shared" si="263"/>
        <v>0</v>
      </c>
      <c r="CU92" s="403">
        <f t="shared" si="263"/>
        <v>0</v>
      </c>
      <c r="CV92" s="403">
        <f t="shared" si="263"/>
        <v>0</v>
      </c>
      <c r="CW92" s="403">
        <f t="shared" si="263"/>
        <v>0</v>
      </c>
      <c r="CX92" s="403">
        <f t="shared" si="264"/>
        <v>0</v>
      </c>
      <c r="CY92" s="403">
        <f t="shared" si="264"/>
        <v>0</v>
      </c>
      <c r="CZ92" s="403">
        <f t="shared" si="264"/>
        <v>0</v>
      </c>
      <c r="DA92" s="403">
        <f t="shared" si="264"/>
        <v>0</v>
      </c>
      <c r="DB92" s="403">
        <f t="shared" si="264"/>
        <v>0</v>
      </c>
      <c r="DC92" s="403">
        <f t="shared" si="264"/>
        <v>0</v>
      </c>
      <c r="DD92" s="403">
        <f t="shared" si="264"/>
        <v>0</v>
      </c>
      <c r="DE92" s="403">
        <f t="shared" si="264"/>
        <v>0</v>
      </c>
      <c r="DF92" s="403">
        <f t="shared" si="264"/>
        <v>0</v>
      </c>
      <c r="DG92" s="403">
        <f t="shared" si="264"/>
        <v>0</v>
      </c>
      <c r="DH92" s="403">
        <f t="shared" si="264"/>
        <v>0</v>
      </c>
      <c r="DI92" s="403">
        <f t="shared" si="264"/>
        <v>0</v>
      </c>
      <c r="DJ92" s="403">
        <f t="shared" si="264"/>
        <v>0</v>
      </c>
      <c r="DK92" s="403">
        <f t="shared" si="264"/>
        <v>0</v>
      </c>
      <c r="DL92" s="403">
        <f t="shared" si="264"/>
        <v>0</v>
      </c>
      <c r="DM92" s="403">
        <f t="shared" si="265"/>
        <v>0</v>
      </c>
      <c r="DN92" s="403">
        <f t="shared" si="265"/>
        <v>0</v>
      </c>
      <c r="DO92" s="403">
        <f t="shared" si="265"/>
        <v>0</v>
      </c>
      <c r="DP92" s="403">
        <f t="shared" si="265"/>
        <v>0</v>
      </c>
      <c r="DQ92" s="403">
        <f t="shared" si="265"/>
        <v>0</v>
      </c>
      <c r="DR92" s="403">
        <f t="shared" si="265"/>
        <v>0</v>
      </c>
      <c r="DS92" s="403">
        <f t="shared" si="265"/>
        <v>0</v>
      </c>
      <c r="DT92" s="403">
        <f t="shared" si="265"/>
        <v>0</v>
      </c>
      <c r="DU92" s="403">
        <f t="shared" si="265"/>
        <v>0</v>
      </c>
      <c r="DV92" s="403">
        <f t="shared" si="240"/>
        <v>0</v>
      </c>
      <c r="DW92" s="403">
        <f t="shared" si="241"/>
        <v>0</v>
      </c>
      <c r="DX92" s="403">
        <f t="shared" si="266"/>
        <v>0</v>
      </c>
      <c r="DY92" s="403">
        <f t="shared" si="266"/>
        <v>0</v>
      </c>
      <c r="DZ92" s="403">
        <f t="shared" si="266"/>
        <v>0</v>
      </c>
      <c r="EA92" s="403">
        <f t="shared" si="266"/>
        <v>0</v>
      </c>
      <c r="EB92" s="403">
        <f t="shared" si="266"/>
        <v>0</v>
      </c>
      <c r="EC92" s="403">
        <f t="shared" si="266"/>
        <v>0</v>
      </c>
      <c r="ED92" s="403">
        <f t="shared" si="266"/>
        <v>0</v>
      </c>
      <c r="EE92" s="403">
        <f t="shared" si="266"/>
        <v>0</v>
      </c>
      <c r="EF92" s="403">
        <f t="shared" si="266"/>
        <v>0</v>
      </c>
      <c r="EG92" s="403">
        <f t="shared" si="267"/>
        <v>0</v>
      </c>
      <c r="EH92" s="403">
        <f t="shared" si="267"/>
        <v>0</v>
      </c>
      <c r="EI92" s="403">
        <f t="shared" si="267"/>
        <v>0</v>
      </c>
      <c r="EJ92" s="403">
        <f t="shared" si="267"/>
        <v>0</v>
      </c>
      <c r="EK92" s="403">
        <f t="shared" si="267"/>
        <v>0</v>
      </c>
      <c r="EL92" s="403">
        <f t="shared" si="267"/>
        <v>0</v>
      </c>
      <c r="EM92" s="403">
        <f t="shared" si="267"/>
        <v>0</v>
      </c>
      <c r="EN92" s="403">
        <f t="shared" si="267"/>
        <v>0</v>
      </c>
      <c r="EO92" s="403">
        <f t="shared" si="267"/>
        <v>0</v>
      </c>
      <c r="EP92" s="403">
        <f t="shared" si="268"/>
        <v>0</v>
      </c>
      <c r="EQ92" s="403">
        <f t="shared" si="268"/>
        <v>0</v>
      </c>
      <c r="ER92" s="403">
        <f t="shared" si="268"/>
        <v>0</v>
      </c>
      <c r="ES92" s="403">
        <f t="shared" si="268"/>
        <v>0</v>
      </c>
      <c r="ET92" s="403">
        <f t="shared" si="268"/>
        <v>0</v>
      </c>
      <c r="EU92" s="403">
        <f t="shared" si="268"/>
        <v>0</v>
      </c>
      <c r="EV92" s="403">
        <f t="shared" si="268"/>
        <v>0</v>
      </c>
      <c r="EW92" s="403">
        <f t="shared" si="268"/>
        <v>0</v>
      </c>
      <c r="EX92" s="403">
        <f t="shared" si="268"/>
        <v>0</v>
      </c>
      <c r="EY92" s="403">
        <f t="shared" si="268"/>
        <v>0</v>
      </c>
      <c r="EZ92" s="403">
        <f t="shared" si="268"/>
        <v>0</v>
      </c>
      <c r="FA92" s="403">
        <f t="shared" si="269"/>
        <v>0</v>
      </c>
      <c r="FB92" s="403">
        <f t="shared" si="269"/>
        <v>0</v>
      </c>
      <c r="FC92" s="403">
        <f t="shared" si="269"/>
        <v>0</v>
      </c>
      <c r="FD92" s="403">
        <f t="shared" si="269"/>
        <v>0</v>
      </c>
      <c r="FE92" s="403">
        <f t="shared" si="269"/>
        <v>0</v>
      </c>
      <c r="FF92" s="403">
        <f t="shared" si="269"/>
        <v>0</v>
      </c>
      <c r="FG92" s="403">
        <f t="shared" si="269"/>
        <v>0</v>
      </c>
      <c r="FH92" s="403">
        <f t="shared" si="269"/>
        <v>0</v>
      </c>
      <c r="FI92" s="403">
        <f t="shared" si="269"/>
        <v>0</v>
      </c>
      <c r="FJ92" s="403">
        <f t="shared" si="269"/>
        <v>0</v>
      </c>
      <c r="FK92" s="403">
        <f t="shared" si="270"/>
        <v>0</v>
      </c>
      <c r="FL92" s="403">
        <f t="shared" si="270"/>
        <v>0</v>
      </c>
      <c r="FM92" s="403">
        <f t="shared" si="270"/>
        <v>0</v>
      </c>
      <c r="FN92" s="403">
        <f t="shared" si="270"/>
        <v>0</v>
      </c>
      <c r="FO92" s="403">
        <f t="shared" si="270"/>
        <v>0</v>
      </c>
      <c r="FP92" s="403">
        <f t="shared" si="270"/>
        <v>0</v>
      </c>
      <c r="FQ92" s="403">
        <f t="shared" si="270"/>
        <v>0</v>
      </c>
      <c r="FR92" s="403">
        <f t="shared" si="270"/>
        <v>0</v>
      </c>
      <c r="FS92" s="403">
        <f t="shared" si="270"/>
        <v>0</v>
      </c>
      <c r="FT92" s="403">
        <f t="shared" si="270"/>
        <v>0</v>
      </c>
      <c r="FU92" s="403">
        <f t="shared" si="271"/>
        <v>0</v>
      </c>
      <c r="FV92" s="403">
        <f t="shared" si="271"/>
        <v>0</v>
      </c>
      <c r="FW92" s="403">
        <f t="shared" si="271"/>
        <v>0</v>
      </c>
      <c r="FX92" s="403">
        <f t="shared" si="271"/>
        <v>0</v>
      </c>
      <c r="FY92" s="403">
        <f t="shared" si="271"/>
        <v>0</v>
      </c>
      <c r="FZ92" s="403">
        <f t="shared" si="271"/>
        <v>0</v>
      </c>
      <c r="GA92" s="403">
        <f t="shared" si="271"/>
        <v>0</v>
      </c>
      <c r="GB92" s="403">
        <f t="shared" si="271"/>
        <v>0</v>
      </c>
      <c r="GC92" s="403">
        <f t="shared" si="271"/>
        <v>0</v>
      </c>
      <c r="GD92" s="403">
        <f t="shared" si="271"/>
        <v>0</v>
      </c>
      <c r="GE92" s="403">
        <f t="shared" si="271"/>
        <v>0</v>
      </c>
      <c r="GF92" s="403">
        <f t="shared" si="271"/>
        <v>0</v>
      </c>
      <c r="GG92" s="403">
        <f t="shared" si="271"/>
        <v>0</v>
      </c>
      <c r="GH92" s="403">
        <f t="shared" si="271"/>
        <v>0</v>
      </c>
      <c r="GI92" s="403">
        <f t="shared" si="272"/>
        <v>0</v>
      </c>
      <c r="GJ92" s="403">
        <f t="shared" si="272"/>
        <v>0</v>
      </c>
      <c r="GK92" s="403">
        <f t="shared" si="272"/>
        <v>0</v>
      </c>
      <c r="GL92" s="403">
        <f t="shared" si="272"/>
        <v>0</v>
      </c>
      <c r="GM92" s="403">
        <f t="shared" si="272"/>
        <v>0</v>
      </c>
      <c r="GN92" s="403">
        <f t="shared" si="272"/>
        <v>0</v>
      </c>
      <c r="GO92" s="403">
        <f t="shared" si="272"/>
        <v>0</v>
      </c>
      <c r="GP92" s="403">
        <f t="shared" si="272"/>
        <v>0</v>
      </c>
      <c r="GQ92" s="403">
        <f t="shared" si="272"/>
        <v>0</v>
      </c>
      <c r="GR92" s="403">
        <f t="shared" si="273"/>
        <v>0</v>
      </c>
      <c r="GS92" s="403">
        <f t="shared" si="273"/>
        <v>0</v>
      </c>
      <c r="GT92" s="403">
        <f t="shared" si="273"/>
        <v>0</v>
      </c>
      <c r="GU92" s="403">
        <f t="shared" si="273"/>
        <v>0</v>
      </c>
      <c r="GV92" s="403">
        <f t="shared" si="273"/>
        <v>0</v>
      </c>
      <c r="GW92" s="403">
        <f t="shared" si="273"/>
        <v>0</v>
      </c>
      <c r="GX92" s="403">
        <f t="shared" si="273"/>
        <v>0</v>
      </c>
      <c r="GY92" s="403">
        <f t="shared" si="273"/>
        <v>0</v>
      </c>
      <c r="GZ92" s="403">
        <f t="shared" si="273"/>
        <v>0</v>
      </c>
      <c r="HA92" s="403">
        <f t="shared" si="273"/>
        <v>0</v>
      </c>
      <c r="HB92" s="403">
        <f t="shared" si="273"/>
        <v>0</v>
      </c>
      <c r="HC92" s="311"/>
      <c r="HD92" s="311"/>
      <c r="HE92" s="311"/>
      <c r="HF92" s="311"/>
      <c r="HG92" s="221" t="str">
        <f t="shared" si="237"/>
        <v/>
      </c>
      <c r="HH92" s="221" t="str">
        <f t="shared" si="238"/>
        <v/>
      </c>
      <c r="HI92" s="311"/>
      <c r="HJ92" s="311"/>
      <c r="HK92" s="311"/>
      <c r="HL92" s="311"/>
      <c r="HM92" s="311"/>
      <c r="HN92" s="311"/>
      <c r="HO92" s="311"/>
      <c r="HP92" s="311"/>
      <c r="HQ92" s="311"/>
      <c r="HR92" s="311"/>
      <c r="HS92" s="311"/>
      <c r="HT92" s="311"/>
      <c r="HU92" s="311"/>
      <c r="HV92" s="311"/>
      <c r="HW92" s="311"/>
      <c r="HX92" s="311"/>
      <c r="HY92" s="311"/>
      <c r="HZ92" s="311"/>
      <c r="IA92" s="311"/>
      <c r="IB92" s="311"/>
      <c r="IC92" s="311"/>
      <c r="ID92" s="311"/>
      <c r="IE92" s="311"/>
      <c r="IF92" s="311"/>
      <c r="IG92" s="311"/>
      <c r="IH92" s="311"/>
      <c r="II92" s="311"/>
      <c r="IJ92" s="311"/>
    </row>
    <row r="93" spans="1:244" s="12" customFormat="1" ht="12" customHeight="1">
      <c r="A93" s="216"/>
      <c r="B93" s="217"/>
      <c r="C93" s="223"/>
      <c r="D93" s="219"/>
      <c r="E93" s="220" t="str">
        <f t="shared" si="117"/>
        <v/>
      </c>
      <c r="F93" s="221" t="str">
        <f t="shared" si="185"/>
        <v/>
      </c>
      <c r="G93" s="221"/>
      <c r="H93" s="220" t="str">
        <f t="shared" si="118"/>
        <v/>
      </c>
      <c r="I93" s="221" t="str">
        <f t="shared" si="186"/>
        <v/>
      </c>
      <c r="J93" s="222"/>
      <c r="K93" s="252">
        <f t="shared" si="187"/>
        <v>0</v>
      </c>
      <c r="L93" s="238">
        <f t="shared" si="239"/>
        <v>0</v>
      </c>
      <c r="M93" s="238">
        <f t="shared" si="188"/>
        <v>0</v>
      </c>
      <c r="N93" s="316">
        <f t="shared" si="189"/>
        <v>0</v>
      </c>
      <c r="O93" s="316">
        <f t="shared" si="190"/>
        <v>0</v>
      </c>
      <c r="P93" s="316">
        <f t="shared" si="191"/>
        <v>0</v>
      </c>
      <c r="Q93" s="316">
        <f t="shared" si="192"/>
        <v>0</v>
      </c>
      <c r="R93" s="371">
        <f t="shared" si="193"/>
        <v>0</v>
      </c>
      <c r="S93" s="316">
        <f t="shared" si="194"/>
        <v>0</v>
      </c>
      <c r="T93" s="316">
        <f t="shared" si="195"/>
        <v>0</v>
      </c>
      <c r="U93" s="316">
        <f t="shared" si="196"/>
        <v>0</v>
      </c>
      <c r="V93" s="317">
        <f t="shared" si="197"/>
        <v>0</v>
      </c>
      <c r="W93" s="318">
        <f t="shared" si="198"/>
        <v>0</v>
      </c>
      <c r="X93" s="318">
        <f t="shared" si="199"/>
        <v>0</v>
      </c>
      <c r="Y93" s="318">
        <f t="shared" si="200"/>
        <v>0</v>
      </c>
      <c r="Z93" s="318">
        <f t="shared" si="201"/>
        <v>0</v>
      </c>
      <c r="AA93" s="318">
        <f>IF(dkontonr&gt;1499,IF(dkontonr&lt;1560,$N93,0))+IF(kkontonr&gt;1499,IF(kkontonr&lt;1560,$O93,0))+IF(dkontonr&gt;(Kontoplan!AF$3-1),IF(dkontonr&lt;(Kontoplan!AF$3+1000),$N93,0))+IF(kkontonr&gt;(Kontoplan!AF$3-1),IF(kkontonr&lt;(Kontoplan!AF$3+1000),$O93,0),0)</f>
        <v>0</v>
      </c>
      <c r="AB93" s="318">
        <f t="shared" si="202"/>
        <v>0</v>
      </c>
      <c r="AC93" s="318">
        <f t="shared" si="203"/>
        <v>0</v>
      </c>
      <c r="AD93" s="318">
        <f t="shared" si="204"/>
        <v>0</v>
      </c>
      <c r="AE93" s="318">
        <f t="shared" si="205"/>
        <v>0</v>
      </c>
      <c r="AF93" s="318">
        <f t="shared" si="206"/>
        <v>0</v>
      </c>
      <c r="AG93" s="318">
        <f>IF(dkontonr&gt;2399,IF(dkontonr&lt;2500,$N93,0))+IF(kkontonr&gt;2399,IF(kkontonr&lt;2500,$O93,0))+IF(dkontonr&gt;(Kontoplan!$AF$4-1),IF(dkontonr&lt;(Kontoplan!$AF$4+1000),$N93,0))+IF(kkontonr&gt;(Kontoplan!$AF$4-1),IF(kkontonr&lt;(Kontoplan!$AF$4+1000),$O93,0))</f>
        <v>0</v>
      </c>
      <c r="AH93" s="318">
        <f t="shared" si="207"/>
        <v>0</v>
      </c>
      <c r="AI93" s="318">
        <f t="shared" si="208"/>
        <v>0</v>
      </c>
      <c r="AJ93" s="318">
        <f t="shared" si="209"/>
        <v>0</v>
      </c>
      <c r="AK93" s="318">
        <f t="shared" si="210"/>
        <v>0</v>
      </c>
      <c r="AL93" s="318">
        <f t="shared" si="211"/>
        <v>0</v>
      </c>
      <c r="AM93" s="317">
        <f t="shared" si="212"/>
        <v>0</v>
      </c>
      <c r="AN93" s="318">
        <f t="shared" si="213"/>
        <v>0</v>
      </c>
      <c r="AO93" s="319">
        <f t="shared" si="214"/>
        <v>0</v>
      </c>
      <c r="AP93" s="318">
        <f t="shared" si="215"/>
        <v>0</v>
      </c>
      <c r="AQ93" s="318">
        <f t="shared" si="216"/>
        <v>0</v>
      </c>
      <c r="AR93" s="318">
        <f t="shared" si="217"/>
        <v>0</v>
      </c>
      <c r="AS93" s="318">
        <f t="shared" si="218"/>
        <v>0</v>
      </c>
      <c r="AT93" s="318">
        <f t="shared" si="219"/>
        <v>0</v>
      </c>
      <c r="AU93" s="318">
        <f t="shared" si="220"/>
        <v>0</v>
      </c>
      <c r="AV93" s="318">
        <f t="shared" si="221"/>
        <v>0</v>
      </c>
      <c r="AW93" s="318">
        <f t="shared" si="222"/>
        <v>0</v>
      </c>
      <c r="AX93" s="318">
        <f t="shared" si="223"/>
        <v>0</v>
      </c>
      <c r="AY93" s="318">
        <f t="shared" si="224"/>
        <v>0</v>
      </c>
      <c r="AZ93" s="318">
        <f t="shared" si="225"/>
        <v>0</v>
      </c>
      <c r="BA93" s="318">
        <f t="shared" si="226"/>
        <v>0</v>
      </c>
      <c r="BB93" s="319">
        <f t="shared" si="227"/>
        <v>0</v>
      </c>
      <c r="BC93" s="319">
        <f t="shared" si="228"/>
        <v>0</v>
      </c>
      <c r="BD93" s="317">
        <f t="shared" si="229"/>
        <v>0</v>
      </c>
      <c r="BE93" s="318">
        <f t="shared" si="230"/>
        <v>0</v>
      </c>
      <c r="BF93" s="318">
        <f t="shared" si="231"/>
        <v>0</v>
      </c>
      <c r="BG93" s="318">
        <f t="shared" si="232"/>
        <v>0</v>
      </c>
      <c r="BH93" s="317">
        <f t="shared" si="255"/>
        <v>0</v>
      </c>
      <c r="BI93" s="319">
        <f t="shared" si="255"/>
        <v>0</v>
      </c>
      <c r="BJ93" s="319">
        <f t="shared" si="255"/>
        <v>0</v>
      </c>
      <c r="BK93" s="319">
        <f t="shared" si="255"/>
        <v>0</v>
      </c>
      <c r="BL93" s="319">
        <f t="shared" si="255"/>
        <v>0</v>
      </c>
      <c r="BM93" s="319">
        <f t="shared" si="255"/>
        <v>0</v>
      </c>
      <c r="BN93" s="319">
        <f t="shared" si="255"/>
        <v>0</v>
      </c>
      <c r="BO93" s="319">
        <f t="shared" si="255"/>
        <v>0</v>
      </c>
      <c r="BP93" s="319">
        <f t="shared" si="254"/>
        <v>0</v>
      </c>
      <c r="BQ93" s="319">
        <f t="shared" si="254"/>
        <v>0</v>
      </c>
      <c r="BR93" s="319">
        <f t="shared" si="254"/>
        <v>0</v>
      </c>
      <c r="BS93" s="319">
        <f t="shared" si="254"/>
        <v>0</v>
      </c>
      <c r="BT93" s="319">
        <f t="shared" si="254"/>
        <v>0</v>
      </c>
      <c r="BU93" s="319">
        <f t="shared" si="262"/>
        <v>0</v>
      </c>
      <c r="BV93" s="319">
        <f t="shared" si="262"/>
        <v>0</v>
      </c>
      <c r="BW93" s="319">
        <f t="shared" si="155"/>
        <v>0</v>
      </c>
      <c r="BX93" s="319">
        <f t="shared" si="156"/>
        <v>0</v>
      </c>
      <c r="BY93" s="319">
        <f t="shared" si="156"/>
        <v>0</v>
      </c>
      <c r="BZ93" s="319">
        <f t="shared" si="156"/>
        <v>0</v>
      </c>
      <c r="CA93" s="319">
        <f t="shared" si="156"/>
        <v>0</v>
      </c>
      <c r="CB93" s="317">
        <f t="shared" si="233"/>
        <v>0</v>
      </c>
      <c r="CC93" s="319">
        <f t="shared" si="234"/>
        <v>0</v>
      </c>
      <c r="CD93" s="319">
        <f t="shared" si="235"/>
        <v>0</v>
      </c>
      <c r="CE93" s="319">
        <f t="shared" si="236"/>
        <v>0</v>
      </c>
      <c r="CF93" s="333">
        <f t="shared" si="256"/>
        <v>0</v>
      </c>
      <c r="CG93" s="309">
        <f t="shared" si="257"/>
        <v>0</v>
      </c>
      <c r="CH93" s="309">
        <f t="shared" si="258"/>
        <v>0</v>
      </c>
      <c r="CI93" s="309">
        <f t="shared" si="259"/>
        <v>0</v>
      </c>
      <c r="CJ93" s="309">
        <f t="shared" si="260"/>
        <v>0</v>
      </c>
      <c r="CK93" s="379">
        <f t="shared" si="261"/>
        <v>0</v>
      </c>
      <c r="CL93" s="403">
        <f t="shared" si="263"/>
        <v>0</v>
      </c>
      <c r="CM93" s="403">
        <f t="shared" si="263"/>
        <v>0</v>
      </c>
      <c r="CN93" s="403">
        <f t="shared" si="263"/>
        <v>0</v>
      </c>
      <c r="CO93" s="403">
        <f t="shared" si="263"/>
        <v>0</v>
      </c>
      <c r="CP93" s="403">
        <f t="shared" si="263"/>
        <v>0</v>
      </c>
      <c r="CQ93" s="403">
        <f t="shared" si="263"/>
        <v>0</v>
      </c>
      <c r="CR93" s="403">
        <f t="shared" si="263"/>
        <v>0</v>
      </c>
      <c r="CS93" s="403">
        <f t="shared" si="263"/>
        <v>0</v>
      </c>
      <c r="CT93" s="403">
        <f t="shared" si="263"/>
        <v>0</v>
      </c>
      <c r="CU93" s="403">
        <f t="shared" si="263"/>
        <v>0</v>
      </c>
      <c r="CV93" s="403">
        <f t="shared" si="263"/>
        <v>0</v>
      </c>
      <c r="CW93" s="403">
        <f t="shared" si="263"/>
        <v>0</v>
      </c>
      <c r="CX93" s="403">
        <f t="shared" si="264"/>
        <v>0</v>
      </c>
      <c r="CY93" s="403">
        <f t="shared" si="264"/>
        <v>0</v>
      </c>
      <c r="CZ93" s="403">
        <f t="shared" si="264"/>
        <v>0</v>
      </c>
      <c r="DA93" s="403">
        <f t="shared" si="264"/>
        <v>0</v>
      </c>
      <c r="DB93" s="403">
        <f t="shared" si="264"/>
        <v>0</v>
      </c>
      <c r="DC93" s="403">
        <f t="shared" si="264"/>
        <v>0</v>
      </c>
      <c r="DD93" s="403">
        <f t="shared" si="264"/>
        <v>0</v>
      </c>
      <c r="DE93" s="403">
        <f t="shared" si="264"/>
        <v>0</v>
      </c>
      <c r="DF93" s="403">
        <f t="shared" si="264"/>
        <v>0</v>
      </c>
      <c r="DG93" s="403">
        <f t="shared" si="264"/>
        <v>0</v>
      </c>
      <c r="DH93" s="403">
        <f t="shared" si="264"/>
        <v>0</v>
      </c>
      <c r="DI93" s="403">
        <f t="shared" si="264"/>
        <v>0</v>
      </c>
      <c r="DJ93" s="403">
        <f t="shared" si="264"/>
        <v>0</v>
      </c>
      <c r="DK93" s="403">
        <f t="shared" si="264"/>
        <v>0</v>
      </c>
      <c r="DL93" s="403">
        <f t="shared" si="264"/>
        <v>0</v>
      </c>
      <c r="DM93" s="403">
        <f t="shared" si="265"/>
        <v>0</v>
      </c>
      <c r="DN93" s="403">
        <f t="shared" si="265"/>
        <v>0</v>
      </c>
      <c r="DO93" s="403">
        <f t="shared" si="265"/>
        <v>0</v>
      </c>
      <c r="DP93" s="403">
        <f t="shared" si="265"/>
        <v>0</v>
      </c>
      <c r="DQ93" s="403">
        <f t="shared" si="265"/>
        <v>0</v>
      </c>
      <c r="DR93" s="403">
        <f t="shared" si="265"/>
        <v>0</v>
      </c>
      <c r="DS93" s="403">
        <f t="shared" si="265"/>
        <v>0</v>
      </c>
      <c r="DT93" s="403">
        <f t="shared" si="265"/>
        <v>0</v>
      </c>
      <c r="DU93" s="403">
        <f t="shared" si="265"/>
        <v>0</v>
      </c>
      <c r="DV93" s="403">
        <f t="shared" si="240"/>
        <v>0</v>
      </c>
      <c r="DW93" s="403">
        <f t="shared" si="241"/>
        <v>0</v>
      </c>
      <c r="DX93" s="403">
        <f t="shared" si="266"/>
        <v>0</v>
      </c>
      <c r="DY93" s="403">
        <f t="shared" si="266"/>
        <v>0</v>
      </c>
      <c r="DZ93" s="403">
        <f t="shared" si="266"/>
        <v>0</v>
      </c>
      <c r="EA93" s="403">
        <f t="shared" si="266"/>
        <v>0</v>
      </c>
      <c r="EB93" s="403">
        <f t="shared" si="266"/>
        <v>0</v>
      </c>
      <c r="EC93" s="403">
        <f t="shared" si="266"/>
        <v>0</v>
      </c>
      <c r="ED93" s="403">
        <f t="shared" si="266"/>
        <v>0</v>
      </c>
      <c r="EE93" s="403">
        <f t="shared" si="266"/>
        <v>0</v>
      </c>
      <c r="EF93" s="403">
        <f t="shared" si="266"/>
        <v>0</v>
      </c>
      <c r="EG93" s="403">
        <f t="shared" si="267"/>
        <v>0</v>
      </c>
      <c r="EH93" s="403">
        <f t="shared" si="267"/>
        <v>0</v>
      </c>
      <c r="EI93" s="403">
        <f t="shared" si="267"/>
        <v>0</v>
      </c>
      <c r="EJ93" s="403">
        <f t="shared" si="267"/>
        <v>0</v>
      </c>
      <c r="EK93" s="403">
        <f t="shared" si="267"/>
        <v>0</v>
      </c>
      <c r="EL93" s="403">
        <f t="shared" si="267"/>
        <v>0</v>
      </c>
      <c r="EM93" s="403">
        <f t="shared" si="267"/>
        <v>0</v>
      </c>
      <c r="EN93" s="403">
        <f t="shared" si="267"/>
        <v>0</v>
      </c>
      <c r="EO93" s="403">
        <f t="shared" si="267"/>
        <v>0</v>
      </c>
      <c r="EP93" s="403">
        <f t="shared" si="268"/>
        <v>0</v>
      </c>
      <c r="EQ93" s="403">
        <f t="shared" si="268"/>
        <v>0</v>
      </c>
      <c r="ER93" s="403">
        <f t="shared" si="268"/>
        <v>0</v>
      </c>
      <c r="ES93" s="403">
        <f t="shared" si="268"/>
        <v>0</v>
      </c>
      <c r="ET93" s="403">
        <f t="shared" si="268"/>
        <v>0</v>
      </c>
      <c r="EU93" s="403">
        <f t="shared" si="268"/>
        <v>0</v>
      </c>
      <c r="EV93" s="403">
        <f t="shared" si="268"/>
        <v>0</v>
      </c>
      <c r="EW93" s="403">
        <f t="shared" si="268"/>
        <v>0</v>
      </c>
      <c r="EX93" s="403">
        <f t="shared" si="268"/>
        <v>0</v>
      </c>
      <c r="EY93" s="403">
        <f t="shared" si="268"/>
        <v>0</v>
      </c>
      <c r="EZ93" s="403">
        <f t="shared" si="268"/>
        <v>0</v>
      </c>
      <c r="FA93" s="403">
        <f t="shared" si="269"/>
        <v>0</v>
      </c>
      <c r="FB93" s="403">
        <f t="shared" si="269"/>
        <v>0</v>
      </c>
      <c r="FC93" s="403">
        <f t="shared" si="269"/>
        <v>0</v>
      </c>
      <c r="FD93" s="403">
        <f t="shared" si="269"/>
        <v>0</v>
      </c>
      <c r="FE93" s="403">
        <f t="shared" si="269"/>
        <v>0</v>
      </c>
      <c r="FF93" s="403">
        <f t="shared" si="269"/>
        <v>0</v>
      </c>
      <c r="FG93" s="403">
        <f t="shared" si="269"/>
        <v>0</v>
      </c>
      <c r="FH93" s="403">
        <f t="shared" si="269"/>
        <v>0</v>
      </c>
      <c r="FI93" s="403">
        <f t="shared" si="269"/>
        <v>0</v>
      </c>
      <c r="FJ93" s="403">
        <f t="shared" si="269"/>
        <v>0</v>
      </c>
      <c r="FK93" s="403">
        <f t="shared" si="270"/>
        <v>0</v>
      </c>
      <c r="FL93" s="403">
        <f t="shared" si="270"/>
        <v>0</v>
      </c>
      <c r="FM93" s="403">
        <f t="shared" si="270"/>
        <v>0</v>
      </c>
      <c r="FN93" s="403">
        <f t="shared" si="270"/>
        <v>0</v>
      </c>
      <c r="FO93" s="403">
        <f t="shared" si="270"/>
        <v>0</v>
      </c>
      <c r="FP93" s="403">
        <f t="shared" si="270"/>
        <v>0</v>
      </c>
      <c r="FQ93" s="403">
        <f t="shared" si="270"/>
        <v>0</v>
      </c>
      <c r="FR93" s="403">
        <f t="shared" si="270"/>
        <v>0</v>
      </c>
      <c r="FS93" s="403">
        <f t="shared" si="270"/>
        <v>0</v>
      </c>
      <c r="FT93" s="403">
        <f t="shared" si="270"/>
        <v>0</v>
      </c>
      <c r="FU93" s="403">
        <f t="shared" si="271"/>
        <v>0</v>
      </c>
      <c r="FV93" s="403">
        <f t="shared" si="271"/>
        <v>0</v>
      </c>
      <c r="FW93" s="403">
        <f t="shared" si="271"/>
        <v>0</v>
      </c>
      <c r="FX93" s="403">
        <f t="shared" si="271"/>
        <v>0</v>
      </c>
      <c r="FY93" s="403">
        <f t="shared" si="271"/>
        <v>0</v>
      </c>
      <c r="FZ93" s="403">
        <f t="shared" si="271"/>
        <v>0</v>
      </c>
      <c r="GA93" s="403">
        <f t="shared" si="271"/>
        <v>0</v>
      </c>
      <c r="GB93" s="403">
        <f t="shared" si="271"/>
        <v>0</v>
      </c>
      <c r="GC93" s="403">
        <f t="shared" si="271"/>
        <v>0</v>
      </c>
      <c r="GD93" s="403">
        <f t="shared" si="271"/>
        <v>0</v>
      </c>
      <c r="GE93" s="403">
        <f t="shared" si="271"/>
        <v>0</v>
      </c>
      <c r="GF93" s="403">
        <f t="shared" si="271"/>
        <v>0</v>
      </c>
      <c r="GG93" s="403">
        <f t="shared" si="271"/>
        <v>0</v>
      </c>
      <c r="GH93" s="403">
        <f t="shared" si="271"/>
        <v>0</v>
      </c>
      <c r="GI93" s="403">
        <f t="shared" si="272"/>
        <v>0</v>
      </c>
      <c r="GJ93" s="403">
        <f t="shared" si="272"/>
        <v>0</v>
      </c>
      <c r="GK93" s="403">
        <f t="shared" si="272"/>
        <v>0</v>
      </c>
      <c r="GL93" s="403">
        <f t="shared" si="272"/>
        <v>0</v>
      </c>
      <c r="GM93" s="403">
        <f t="shared" si="272"/>
        <v>0</v>
      </c>
      <c r="GN93" s="403">
        <f t="shared" si="272"/>
        <v>0</v>
      </c>
      <c r="GO93" s="403">
        <f t="shared" si="272"/>
        <v>0</v>
      </c>
      <c r="GP93" s="403">
        <f t="shared" si="272"/>
        <v>0</v>
      </c>
      <c r="GQ93" s="403">
        <f t="shared" si="272"/>
        <v>0</v>
      </c>
      <c r="GR93" s="403">
        <f t="shared" si="273"/>
        <v>0</v>
      </c>
      <c r="GS93" s="403">
        <f t="shared" si="273"/>
        <v>0</v>
      </c>
      <c r="GT93" s="403">
        <f t="shared" si="273"/>
        <v>0</v>
      </c>
      <c r="GU93" s="403">
        <f t="shared" si="273"/>
        <v>0</v>
      </c>
      <c r="GV93" s="403">
        <f t="shared" si="273"/>
        <v>0</v>
      </c>
      <c r="GW93" s="403">
        <f t="shared" si="273"/>
        <v>0</v>
      </c>
      <c r="GX93" s="403">
        <f t="shared" si="273"/>
        <v>0</v>
      </c>
      <c r="GY93" s="403">
        <f t="shared" si="273"/>
        <v>0</v>
      </c>
      <c r="GZ93" s="403">
        <f t="shared" si="273"/>
        <v>0</v>
      </c>
      <c r="HA93" s="403">
        <f t="shared" si="273"/>
        <v>0</v>
      </c>
      <c r="HB93" s="403">
        <f t="shared" si="273"/>
        <v>0</v>
      </c>
      <c r="HC93" s="311"/>
      <c r="HD93" s="311"/>
      <c r="HE93" s="311"/>
      <c r="HF93" s="311"/>
      <c r="HG93" s="221" t="str">
        <f t="shared" si="237"/>
        <v/>
      </c>
      <c r="HH93" s="221" t="str">
        <f t="shared" si="238"/>
        <v/>
      </c>
      <c r="HI93" s="311"/>
      <c r="HJ93" s="311"/>
      <c r="HK93" s="311"/>
      <c r="HL93" s="311"/>
      <c r="HM93" s="311"/>
      <c r="HN93" s="311"/>
      <c r="HO93" s="311"/>
      <c r="HP93" s="311"/>
      <c r="HQ93" s="311"/>
      <c r="HR93" s="311"/>
      <c r="HS93" s="311"/>
      <c r="HT93" s="311"/>
      <c r="HU93" s="311"/>
      <c r="HV93" s="311"/>
      <c r="HW93" s="311"/>
      <c r="HX93" s="311"/>
      <c r="HY93" s="311"/>
      <c r="HZ93" s="311"/>
      <c r="IA93" s="311"/>
      <c r="IB93" s="311"/>
      <c r="IC93" s="311"/>
      <c r="ID93" s="311"/>
      <c r="IE93" s="311"/>
      <c r="IF93" s="311"/>
      <c r="IG93" s="311"/>
      <c r="IH93" s="311"/>
      <c r="II93" s="311"/>
      <c r="IJ93" s="311"/>
    </row>
    <row r="94" spans="1:244" s="12" customFormat="1" ht="12" customHeight="1">
      <c r="A94" s="216"/>
      <c r="B94" s="217"/>
      <c r="C94" s="223"/>
      <c r="D94" s="219"/>
      <c r="E94" s="220" t="str">
        <f t="shared" si="117"/>
        <v/>
      </c>
      <c r="F94" s="221" t="str">
        <f t="shared" si="185"/>
        <v/>
      </c>
      <c r="G94" s="221"/>
      <c r="H94" s="220" t="str">
        <f t="shared" si="118"/>
        <v/>
      </c>
      <c r="I94" s="221" t="str">
        <f t="shared" si="186"/>
        <v/>
      </c>
      <c r="J94" s="222"/>
      <c r="K94" s="252">
        <f t="shared" si="187"/>
        <v>0</v>
      </c>
      <c r="L94" s="238">
        <f t="shared" si="239"/>
        <v>0</v>
      </c>
      <c r="M94" s="238">
        <f t="shared" si="188"/>
        <v>0</v>
      </c>
      <c r="N94" s="316">
        <f t="shared" si="189"/>
        <v>0</v>
      </c>
      <c r="O94" s="316">
        <f t="shared" si="190"/>
        <v>0</v>
      </c>
      <c r="P94" s="316">
        <f t="shared" si="191"/>
        <v>0</v>
      </c>
      <c r="Q94" s="316">
        <f t="shared" si="192"/>
        <v>0</v>
      </c>
      <c r="R94" s="371">
        <f t="shared" si="193"/>
        <v>0</v>
      </c>
      <c r="S94" s="316">
        <f t="shared" si="194"/>
        <v>0</v>
      </c>
      <c r="T94" s="316">
        <f t="shared" si="195"/>
        <v>0</v>
      </c>
      <c r="U94" s="316">
        <f t="shared" si="196"/>
        <v>0</v>
      </c>
      <c r="V94" s="317">
        <f t="shared" si="197"/>
        <v>0</v>
      </c>
      <c r="W94" s="318">
        <f t="shared" si="198"/>
        <v>0</v>
      </c>
      <c r="X94" s="318">
        <f t="shared" si="199"/>
        <v>0</v>
      </c>
      <c r="Y94" s="318">
        <f t="shared" si="200"/>
        <v>0</v>
      </c>
      <c r="Z94" s="318">
        <f t="shared" si="201"/>
        <v>0</v>
      </c>
      <c r="AA94" s="318">
        <f>IF(dkontonr&gt;1499,IF(dkontonr&lt;1560,$N94,0))+IF(kkontonr&gt;1499,IF(kkontonr&lt;1560,$O94,0))+IF(dkontonr&gt;(Kontoplan!AF$3-1),IF(dkontonr&lt;(Kontoplan!AF$3+1000),$N94,0))+IF(kkontonr&gt;(Kontoplan!AF$3-1),IF(kkontonr&lt;(Kontoplan!AF$3+1000),$O94,0),0)</f>
        <v>0</v>
      </c>
      <c r="AB94" s="318">
        <f t="shared" si="202"/>
        <v>0</v>
      </c>
      <c r="AC94" s="318">
        <f t="shared" si="203"/>
        <v>0</v>
      </c>
      <c r="AD94" s="318">
        <f t="shared" si="204"/>
        <v>0</v>
      </c>
      <c r="AE94" s="318">
        <f t="shared" si="205"/>
        <v>0</v>
      </c>
      <c r="AF94" s="318">
        <f t="shared" si="206"/>
        <v>0</v>
      </c>
      <c r="AG94" s="318">
        <f>IF(dkontonr&gt;2399,IF(dkontonr&lt;2500,$N94,0))+IF(kkontonr&gt;2399,IF(kkontonr&lt;2500,$O94,0))+IF(dkontonr&gt;(Kontoplan!$AF$4-1),IF(dkontonr&lt;(Kontoplan!$AF$4+1000),$N94,0))+IF(kkontonr&gt;(Kontoplan!$AF$4-1),IF(kkontonr&lt;(Kontoplan!$AF$4+1000),$O94,0))</f>
        <v>0</v>
      </c>
      <c r="AH94" s="318">
        <f t="shared" si="207"/>
        <v>0</v>
      </c>
      <c r="AI94" s="318">
        <f t="shared" si="208"/>
        <v>0</v>
      </c>
      <c r="AJ94" s="318">
        <f t="shared" si="209"/>
        <v>0</v>
      </c>
      <c r="AK94" s="318">
        <f t="shared" si="210"/>
        <v>0</v>
      </c>
      <c r="AL94" s="318">
        <f t="shared" si="211"/>
        <v>0</v>
      </c>
      <c r="AM94" s="317">
        <f t="shared" si="212"/>
        <v>0</v>
      </c>
      <c r="AN94" s="318">
        <f t="shared" si="213"/>
        <v>0</v>
      </c>
      <c r="AO94" s="319">
        <f t="shared" si="214"/>
        <v>0</v>
      </c>
      <c r="AP94" s="318">
        <f t="shared" si="215"/>
        <v>0</v>
      </c>
      <c r="AQ94" s="318">
        <f t="shared" si="216"/>
        <v>0</v>
      </c>
      <c r="AR94" s="318">
        <f t="shared" si="217"/>
        <v>0</v>
      </c>
      <c r="AS94" s="318">
        <f t="shared" si="218"/>
        <v>0</v>
      </c>
      <c r="AT94" s="318">
        <f t="shared" si="219"/>
        <v>0</v>
      </c>
      <c r="AU94" s="318">
        <f t="shared" si="220"/>
        <v>0</v>
      </c>
      <c r="AV94" s="318">
        <f t="shared" si="221"/>
        <v>0</v>
      </c>
      <c r="AW94" s="318">
        <f t="shared" si="222"/>
        <v>0</v>
      </c>
      <c r="AX94" s="318">
        <f t="shared" si="223"/>
        <v>0</v>
      </c>
      <c r="AY94" s="318">
        <f t="shared" si="224"/>
        <v>0</v>
      </c>
      <c r="AZ94" s="318">
        <f t="shared" si="225"/>
        <v>0</v>
      </c>
      <c r="BA94" s="318">
        <f t="shared" si="226"/>
        <v>0</v>
      </c>
      <c r="BB94" s="319">
        <f t="shared" si="227"/>
        <v>0</v>
      </c>
      <c r="BC94" s="319">
        <f t="shared" si="228"/>
        <v>0</v>
      </c>
      <c r="BD94" s="317">
        <f t="shared" si="229"/>
        <v>0</v>
      </c>
      <c r="BE94" s="318">
        <f t="shared" si="230"/>
        <v>0</v>
      </c>
      <c r="BF94" s="318">
        <f t="shared" si="231"/>
        <v>0</v>
      </c>
      <c r="BG94" s="318">
        <f t="shared" si="232"/>
        <v>0</v>
      </c>
      <c r="BH94" s="317">
        <f t="shared" si="255"/>
        <v>0</v>
      </c>
      <c r="BI94" s="319">
        <f t="shared" si="255"/>
        <v>0</v>
      </c>
      <c r="BJ94" s="319">
        <f t="shared" si="255"/>
        <v>0</v>
      </c>
      <c r="BK94" s="319">
        <f t="shared" si="255"/>
        <v>0</v>
      </c>
      <c r="BL94" s="319">
        <f t="shared" si="255"/>
        <v>0</v>
      </c>
      <c r="BM94" s="319">
        <f t="shared" si="255"/>
        <v>0</v>
      </c>
      <c r="BN94" s="319">
        <f t="shared" si="255"/>
        <v>0</v>
      </c>
      <c r="BO94" s="319">
        <f t="shared" si="255"/>
        <v>0</v>
      </c>
      <c r="BP94" s="319">
        <f t="shared" si="254"/>
        <v>0</v>
      </c>
      <c r="BQ94" s="319">
        <f t="shared" si="254"/>
        <v>0</v>
      </c>
      <c r="BR94" s="319">
        <f t="shared" si="254"/>
        <v>0</v>
      </c>
      <c r="BS94" s="319">
        <f t="shared" si="254"/>
        <v>0</v>
      </c>
      <c r="BT94" s="319">
        <f t="shared" si="254"/>
        <v>0</v>
      </c>
      <c r="BU94" s="319">
        <f t="shared" si="262"/>
        <v>0</v>
      </c>
      <c r="BV94" s="319">
        <f t="shared" si="262"/>
        <v>0</v>
      </c>
      <c r="BW94" s="319">
        <f t="shared" si="155"/>
        <v>0</v>
      </c>
      <c r="BX94" s="319">
        <f t="shared" si="156"/>
        <v>0</v>
      </c>
      <c r="BY94" s="319">
        <f t="shared" si="156"/>
        <v>0</v>
      </c>
      <c r="BZ94" s="319">
        <f t="shared" si="156"/>
        <v>0</v>
      </c>
      <c r="CA94" s="319">
        <f t="shared" si="156"/>
        <v>0</v>
      </c>
      <c r="CB94" s="317">
        <f t="shared" si="233"/>
        <v>0</v>
      </c>
      <c r="CC94" s="319">
        <f t="shared" si="234"/>
        <v>0</v>
      </c>
      <c r="CD94" s="319">
        <f t="shared" si="235"/>
        <v>0</v>
      </c>
      <c r="CE94" s="319">
        <f t="shared" si="236"/>
        <v>0</v>
      </c>
      <c r="CF94" s="333">
        <f t="shared" si="256"/>
        <v>0</v>
      </c>
      <c r="CG94" s="309">
        <f t="shared" si="257"/>
        <v>0</v>
      </c>
      <c r="CH94" s="309">
        <f t="shared" si="258"/>
        <v>0</v>
      </c>
      <c r="CI94" s="309">
        <f t="shared" si="259"/>
        <v>0</v>
      </c>
      <c r="CJ94" s="309">
        <f t="shared" si="260"/>
        <v>0</v>
      </c>
      <c r="CK94" s="379">
        <f t="shared" si="261"/>
        <v>0</v>
      </c>
      <c r="CL94" s="403">
        <f t="shared" si="263"/>
        <v>0</v>
      </c>
      <c r="CM94" s="403">
        <f t="shared" si="263"/>
        <v>0</v>
      </c>
      <c r="CN94" s="403">
        <f t="shared" si="263"/>
        <v>0</v>
      </c>
      <c r="CO94" s="403">
        <f t="shared" si="263"/>
        <v>0</v>
      </c>
      <c r="CP94" s="403">
        <f t="shared" si="263"/>
        <v>0</v>
      </c>
      <c r="CQ94" s="403">
        <f t="shared" si="263"/>
        <v>0</v>
      </c>
      <c r="CR94" s="403">
        <f t="shared" si="263"/>
        <v>0</v>
      </c>
      <c r="CS94" s="403">
        <f t="shared" si="263"/>
        <v>0</v>
      </c>
      <c r="CT94" s="403">
        <f t="shared" si="263"/>
        <v>0</v>
      </c>
      <c r="CU94" s="403">
        <f t="shared" si="263"/>
        <v>0</v>
      </c>
      <c r="CV94" s="403">
        <f t="shared" si="263"/>
        <v>0</v>
      </c>
      <c r="CW94" s="403">
        <f t="shared" si="263"/>
        <v>0</v>
      </c>
      <c r="CX94" s="403">
        <f t="shared" si="264"/>
        <v>0</v>
      </c>
      <c r="CY94" s="403">
        <f t="shared" si="264"/>
        <v>0</v>
      </c>
      <c r="CZ94" s="403">
        <f t="shared" si="264"/>
        <v>0</v>
      </c>
      <c r="DA94" s="403">
        <f t="shared" si="264"/>
        <v>0</v>
      </c>
      <c r="DB94" s="403">
        <f t="shared" si="264"/>
        <v>0</v>
      </c>
      <c r="DC94" s="403">
        <f t="shared" si="264"/>
        <v>0</v>
      </c>
      <c r="DD94" s="403">
        <f t="shared" si="264"/>
        <v>0</v>
      </c>
      <c r="DE94" s="403">
        <f t="shared" si="264"/>
        <v>0</v>
      </c>
      <c r="DF94" s="403">
        <f t="shared" si="264"/>
        <v>0</v>
      </c>
      <c r="DG94" s="403">
        <f t="shared" si="264"/>
        <v>0</v>
      </c>
      <c r="DH94" s="403">
        <f t="shared" si="264"/>
        <v>0</v>
      </c>
      <c r="DI94" s="403">
        <f t="shared" si="264"/>
        <v>0</v>
      </c>
      <c r="DJ94" s="403">
        <f t="shared" si="264"/>
        <v>0</v>
      </c>
      <c r="DK94" s="403">
        <f t="shared" si="264"/>
        <v>0</v>
      </c>
      <c r="DL94" s="403">
        <f t="shared" si="264"/>
        <v>0</v>
      </c>
      <c r="DM94" s="403">
        <f t="shared" si="265"/>
        <v>0</v>
      </c>
      <c r="DN94" s="403">
        <f t="shared" si="265"/>
        <v>0</v>
      </c>
      <c r="DO94" s="403">
        <f t="shared" si="265"/>
        <v>0</v>
      </c>
      <c r="DP94" s="403">
        <f t="shared" si="265"/>
        <v>0</v>
      </c>
      <c r="DQ94" s="403">
        <f t="shared" si="265"/>
        <v>0</v>
      </c>
      <c r="DR94" s="403">
        <f t="shared" si="265"/>
        <v>0</v>
      </c>
      <c r="DS94" s="403">
        <f t="shared" si="265"/>
        <v>0</v>
      </c>
      <c r="DT94" s="403">
        <f t="shared" si="265"/>
        <v>0</v>
      </c>
      <c r="DU94" s="403">
        <f t="shared" si="265"/>
        <v>0</v>
      </c>
      <c r="DV94" s="403">
        <f t="shared" si="240"/>
        <v>0</v>
      </c>
      <c r="DW94" s="403">
        <f t="shared" si="241"/>
        <v>0</v>
      </c>
      <c r="DX94" s="403">
        <f t="shared" si="266"/>
        <v>0</v>
      </c>
      <c r="DY94" s="403">
        <f t="shared" si="266"/>
        <v>0</v>
      </c>
      <c r="DZ94" s="403">
        <f t="shared" si="266"/>
        <v>0</v>
      </c>
      <c r="EA94" s="403">
        <f t="shared" si="266"/>
        <v>0</v>
      </c>
      <c r="EB94" s="403">
        <f t="shared" si="266"/>
        <v>0</v>
      </c>
      <c r="EC94" s="403">
        <f t="shared" si="266"/>
        <v>0</v>
      </c>
      <c r="ED94" s="403">
        <f t="shared" si="266"/>
        <v>0</v>
      </c>
      <c r="EE94" s="403">
        <f t="shared" si="266"/>
        <v>0</v>
      </c>
      <c r="EF94" s="403">
        <f t="shared" si="266"/>
        <v>0</v>
      </c>
      <c r="EG94" s="403">
        <f t="shared" si="267"/>
        <v>0</v>
      </c>
      <c r="EH94" s="403">
        <f t="shared" si="267"/>
        <v>0</v>
      </c>
      <c r="EI94" s="403">
        <f t="shared" si="267"/>
        <v>0</v>
      </c>
      <c r="EJ94" s="403">
        <f t="shared" si="267"/>
        <v>0</v>
      </c>
      <c r="EK94" s="403">
        <f t="shared" si="267"/>
        <v>0</v>
      </c>
      <c r="EL94" s="403">
        <f t="shared" si="267"/>
        <v>0</v>
      </c>
      <c r="EM94" s="403">
        <f t="shared" si="267"/>
        <v>0</v>
      </c>
      <c r="EN94" s="403">
        <f t="shared" si="267"/>
        <v>0</v>
      </c>
      <c r="EO94" s="403">
        <f t="shared" si="267"/>
        <v>0</v>
      </c>
      <c r="EP94" s="403">
        <f t="shared" si="268"/>
        <v>0</v>
      </c>
      <c r="EQ94" s="403">
        <f t="shared" si="268"/>
        <v>0</v>
      </c>
      <c r="ER94" s="403">
        <f t="shared" si="268"/>
        <v>0</v>
      </c>
      <c r="ES94" s="403">
        <f t="shared" si="268"/>
        <v>0</v>
      </c>
      <c r="ET94" s="403">
        <f t="shared" si="268"/>
        <v>0</v>
      </c>
      <c r="EU94" s="403">
        <f t="shared" si="268"/>
        <v>0</v>
      </c>
      <c r="EV94" s="403">
        <f t="shared" si="268"/>
        <v>0</v>
      </c>
      <c r="EW94" s="403">
        <f t="shared" si="268"/>
        <v>0</v>
      </c>
      <c r="EX94" s="403">
        <f t="shared" si="268"/>
        <v>0</v>
      </c>
      <c r="EY94" s="403">
        <f t="shared" si="268"/>
        <v>0</v>
      </c>
      <c r="EZ94" s="403">
        <f t="shared" si="268"/>
        <v>0</v>
      </c>
      <c r="FA94" s="403">
        <f t="shared" si="269"/>
        <v>0</v>
      </c>
      <c r="FB94" s="403">
        <f t="shared" si="269"/>
        <v>0</v>
      </c>
      <c r="FC94" s="403">
        <f t="shared" si="269"/>
        <v>0</v>
      </c>
      <c r="FD94" s="403">
        <f t="shared" si="269"/>
        <v>0</v>
      </c>
      <c r="FE94" s="403">
        <f t="shared" si="269"/>
        <v>0</v>
      </c>
      <c r="FF94" s="403">
        <f t="shared" si="269"/>
        <v>0</v>
      </c>
      <c r="FG94" s="403">
        <f t="shared" si="269"/>
        <v>0</v>
      </c>
      <c r="FH94" s="403">
        <f t="shared" si="269"/>
        <v>0</v>
      </c>
      <c r="FI94" s="403">
        <f t="shared" si="269"/>
        <v>0</v>
      </c>
      <c r="FJ94" s="403">
        <f t="shared" si="269"/>
        <v>0</v>
      </c>
      <c r="FK94" s="403">
        <f t="shared" si="270"/>
        <v>0</v>
      </c>
      <c r="FL94" s="403">
        <f t="shared" si="270"/>
        <v>0</v>
      </c>
      <c r="FM94" s="403">
        <f t="shared" si="270"/>
        <v>0</v>
      </c>
      <c r="FN94" s="403">
        <f t="shared" si="270"/>
        <v>0</v>
      </c>
      <c r="FO94" s="403">
        <f t="shared" si="270"/>
        <v>0</v>
      </c>
      <c r="FP94" s="403">
        <f t="shared" si="270"/>
        <v>0</v>
      </c>
      <c r="FQ94" s="403">
        <f t="shared" si="270"/>
        <v>0</v>
      </c>
      <c r="FR94" s="403">
        <f t="shared" si="270"/>
        <v>0</v>
      </c>
      <c r="FS94" s="403">
        <f t="shared" si="270"/>
        <v>0</v>
      </c>
      <c r="FT94" s="403">
        <f t="shared" si="270"/>
        <v>0</v>
      </c>
      <c r="FU94" s="403">
        <f t="shared" si="271"/>
        <v>0</v>
      </c>
      <c r="FV94" s="403">
        <f t="shared" si="271"/>
        <v>0</v>
      </c>
      <c r="FW94" s="403">
        <f t="shared" si="271"/>
        <v>0</v>
      </c>
      <c r="FX94" s="403">
        <f t="shared" si="271"/>
        <v>0</v>
      </c>
      <c r="FY94" s="403">
        <f t="shared" si="271"/>
        <v>0</v>
      </c>
      <c r="FZ94" s="403">
        <f t="shared" si="271"/>
        <v>0</v>
      </c>
      <c r="GA94" s="403">
        <f t="shared" si="271"/>
        <v>0</v>
      </c>
      <c r="GB94" s="403">
        <f t="shared" si="271"/>
        <v>0</v>
      </c>
      <c r="GC94" s="403">
        <f t="shared" si="271"/>
        <v>0</v>
      </c>
      <c r="GD94" s="403">
        <f t="shared" si="271"/>
        <v>0</v>
      </c>
      <c r="GE94" s="403">
        <f t="shared" si="271"/>
        <v>0</v>
      </c>
      <c r="GF94" s="403">
        <f t="shared" si="271"/>
        <v>0</v>
      </c>
      <c r="GG94" s="403">
        <f t="shared" si="271"/>
        <v>0</v>
      </c>
      <c r="GH94" s="403">
        <f t="shared" si="271"/>
        <v>0</v>
      </c>
      <c r="GI94" s="403">
        <f t="shared" si="272"/>
        <v>0</v>
      </c>
      <c r="GJ94" s="403">
        <f t="shared" si="272"/>
        <v>0</v>
      </c>
      <c r="GK94" s="403">
        <f t="shared" si="272"/>
        <v>0</v>
      </c>
      <c r="GL94" s="403">
        <f t="shared" si="272"/>
        <v>0</v>
      </c>
      <c r="GM94" s="403">
        <f t="shared" si="272"/>
        <v>0</v>
      </c>
      <c r="GN94" s="403">
        <f t="shared" si="272"/>
        <v>0</v>
      </c>
      <c r="GO94" s="403">
        <f t="shared" si="272"/>
        <v>0</v>
      </c>
      <c r="GP94" s="403">
        <f t="shared" si="272"/>
        <v>0</v>
      </c>
      <c r="GQ94" s="403">
        <f t="shared" si="272"/>
        <v>0</v>
      </c>
      <c r="GR94" s="403">
        <f t="shared" si="273"/>
        <v>0</v>
      </c>
      <c r="GS94" s="403">
        <f t="shared" si="273"/>
        <v>0</v>
      </c>
      <c r="GT94" s="403">
        <f t="shared" si="273"/>
        <v>0</v>
      </c>
      <c r="GU94" s="403">
        <f t="shared" si="273"/>
        <v>0</v>
      </c>
      <c r="GV94" s="403">
        <f t="shared" si="273"/>
        <v>0</v>
      </c>
      <c r="GW94" s="403">
        <f t="shared" si="273"/>
        <v>0</v>
      </c>
      <c r="GX94" s="403">
        <f t="shared" si="273"/>
        <v>0</v>
      </c>
      <c r="GY94" s="403">
        <f t="shared" si="273"/>
        <v>0</v>
      </c>
      <c r="GZ94" s="403">
        <f t="shared" si="273"/>
        <v>0</v>
      </c>
      <c r="HA94" s="403">
        <f t="shared" si="273"/>
        <v>0</v>
      </c>
      <c r="HB94" s="403">
        <f t="shared" si="273"/>
        <v>0</v>
      </c>
      <c r="HC94" s="311"/>
      <c r="HD94" s="311"/>
      <c r="HE94" s="311"/>
      <c r="HF94" s="311"/>
      <c r="HG94" s="221" t="str">
        <f t="shared" si="237"/>
        <v/>
      </c>
      <c r="HH94" s="221" t="str">
        <f t="shared" si="238"/>
        <v/>
      </c>
      <c r="HI94" s="311"/>
      <c r="HJ94" s="311"/>
      <c r="HK94" s="311"/>
      <c r="HL94" s="311"/>
      <c r="HM94" s="311"/>
      <c r="HN94" s="311"/>
      <c r="HO94" s="311"/>
      <c r="HP94" s="311"/>
      <c r="HQ94" s="311"/>
      <c r="HR94" s="311"/>
      <c r="HS94" s="311"/>
      <c r="HT94" s="311"/>
      <c r="HU94" s="311"/>
      <c r="HV94" s="311"/>
      <c r="HW94" s="311"/>
      <c r="HX94" s="311"/>
      <c r="HY94" s="311"/>
      <c r="HZ94" s="311"/>
      <c r="IA94" s="311"/>
      <c r="IB94" s="311"/>
      <c r="IC94" s="311"/>
      <c r="ID94" s="311"/>
      <c r="IE94" s="311"/>
      <c r="IF94" s="311"/>
      <c r="IG94" s="311"/>
      <c r="IH94" s="311"/>
      <c r="II94" s="311"/>
      <c r="IJ94" s="311"/>
    </row>
    <row r="95" spans="1:244" s="12" customFormat="1" ht="12" customHeight="1">
      <c r="A95" s="216"/>
      <c r="B95" s="217"/>
      <c r="C95" s="223"/>
      <c r="D95" s="219"/>
      <c r="E95" s="220" t="str">
        <f t="shared" si="117"/>
        <v/>
      </c>
      <c r="F95" s="453" t="str">
        <f t="shared" si="185"/>
        <v/>
      </c>
      <c r="G95" s="453"/>
      <c r="H95" s="220" t="str">
        <f t="shared" si="118"/>
        <v/>
      </c>
      <c r="I95" s="453" t="str">
        <f t="shared" si="186"/>
        <v/>
      </c>
      <c r="J95" s="222"/>
      <c r="K95" s="252">
        <f t="shared" si="187"/>
        <v>0</v>
      </c>
      <c r="L95" s="238">
        <f t="shared" si="239"/>
        <v>0</v>
      </c>
      <c r="M95" s="238">
        <f t="shared" si="188"/>
        <v>0</v>
      </c>
      <c r="N95" s="316">
        <f t="shared" si="189"/>
        <v>0</v>
      </c>
      <c r="O95" s="316">
        <f t="shared" si="190"/>
        <v>0</v>
      </c>
      <c r="P95" s="316">
        <f t="shared" si="191"/>
        <v>0</v>
      </c>
      <c r="Q95" s="316">
        <f t="shared" si="192"/>
        <v>0</v>
      </c>
      <c r="R95" s="371">
        <f t="shared" si="193"/>
        <v>0</v>
      </c>
      <c r="S95" s="316">
        <f t="shared" si="194"/>
        <v>0</v>
      </c>
      <c r="T95" s="316">
        <f t="shared" si="195"/>
        <v>0</v>
      </c>
      <c r="U95" s="316">
        <f>-IF(kmvakode=2,(beløp)/(1+_mva1)*_mva1,IF(kmvakode=5,(beløp)/(1+_mva2)*_mva2,IF(kmvakode=8,(beløp)/(1+_mva3)*_mva3,0)))</f>
        <v>0</v>
      </c>
      <c r="V95" s="317">
        <f t="shared" si="197"/>
        <v>0</v>
      </c>
      <c r="W95" s="318">
        <f t="shared" si="198"/>
        <v>0</v>
      </c>
      <c r="X95" s="318">
        <f t="shared" si="199"/>
        <v>0</v>
      </c>
      <c r="Y95" s="318">
        <f t="shared" si="200"/>
        <v>0</v>
      </c>
      <c r="Z95" s="318">
        <f t="shared" si="201"/>
        <v>0</v>
      </c>
      <c r="AA95" s="318">
        <f>IF(dkontonr&gt;1499,IF(dkontonr&lt;1560,$N95,0))+IF(kkontonr&gt;1499,IF(kkontonr&lt;1560,$O95,0))+IF(dkontonr&gt;(Kontoplan!AF$3-1),IF(dkontonr&lt;(Kontoplan!AF$3+1000),$N95,0))+IF(kkontonr&gt;(Kontoplan!AF$3-1),IF(kkontonr&lt;(Kontoplan!AF$3+1000),$O95,0),0)</f>
        <v>0</v>
      </c>
      <c r="AB95" s="318">
        <f t="shared" si="202"/>
        <v>0</v>
      </c>
      <c r="AC95" s="318">
        <f t="shared" si="203"/>
        <v>0</v>
      </c>
      <c r="AD95" s="318">
        <f t="shared" si="204"/>
        <v>0</v>
      </c>
      <c r="AE95" s="318">
        <f t="shared" si="205"/>
        <v>0</v>
      </c>
      <c r="AF95" s="318">
        <f t="shared" si="206"/>
        <v>0</v>
      </c>
      <c r="AG95" s="318">
        <f>IF(dkontonr&gt;2399,IF(dkontonr&lt;2500,$N95,0))+IF(kkontonr&gt;2399,IF(kkontonr&lt;2500,$O95,0))+IF(dkontonr&gt;(Kontoplan!$AF$4-1),IF(dkontonr&lt;(Kontoplan!$AF$4+1000),$N95,0))+IF(kkontonr&gt;(Kontoplan!$AF$4-1),IF(kkontonr&lt;(Kontoplan!$AF$4+1000),$O95,0))</f>
        <v>0</v>
      </c>
      <c r="AH95" s="318">
        <f t="shared" si="207"/>
        <v>0</v>
      </c>
      <c r="AI95" s="318">
        <f t="shared" si="208"/>
        <v>0</v>
      </c>
      <c r="AJ95" s="318">
        <f t="shared" si="209"/>
        <v>0</v>
      </c>
      <c r="AK95" s="318">
        <f t="shared" si="210"/>
        <v>0</v>
      </c>
      <c r="AL95" s="318">
        <f t="shared" si="211"/>
        <v>0</v>
      </c>
      <c r="AM95" s="317">
        <f t="shared" si="212"/>
        <v>0</v>
      </c>
      <c r="AN95" s="318">
        <f t="shared" si="213"/>
        <v>0</v>
      </c>
      <c r="AO95" s="319">
        <f t="shared" si="214"/>
        <v>0</v>
      </c>
      <c r="AP95" s="318">
        <f t="shared" si="215"/>
        <v>0</v>
      </c>
      <c r="AQ95" s="318">
        <f t="shared" si="216"/>
        <v>0</v>
      </c>
      <c r="AR95" s="318">
        <f t="shared" si="217"/>
        <v>0</v>
      </c>
      <c r="AS95" s="318">
        <f t="shared" si="218"/>
        <v>0</v>
      </c>
      <c r="AT95" s="318">
        <f t="shared" si="219"/>
        <v>0</v>
      </c>
      <c r="AU95" s="318">
        <f t="shared" si="220"/>
        <v>0</v>
      </c>
      <c r="AV95" s="318">
        <f t="shared" si="221"/>
        <v>0</v>
      </c>
      <c r="AW95" s="318">
        <f t="shared" si="222"/>
        <v>0</v>
      </c>
      <c r="AX95" s="318">
        <f t="shared" si="223"/>
        <v>0</v>
      </c>
      <c r="AY95" s="318">
        <f t="shared" si="224"/>
        <v>0</v>
      </c>
      <c r="AZ95" s="318">
        <f t="shared" si="225"/>
        <v>0</v>
      </c>
      <c r="BA95" s="318">
        <f t="shared" si="226"/>
        <v>0</v>
      </c>
      <c r="BB95" s="319">
        <f t="shared" si="227"/>
        <v>0</v>
      </c>
      <c r="BC95" s="319">
        <f t="shared" si="228"/>
        <v>0</v>
      </c>
      <c r="BD95" s="317">
        <f t="shared" si="229"/>
        <v>0</v>
      </c>
      <c r="BE95" s="318">
        <f t="shared" si="230"/>
        <v>0</v>
      </c>
      <c r="BF95" s="318">
        <f t="shared" si="231"/>
        <v>0</v>
      </c>
      <c r="BG95" s="318">
        <f t="shared" si="232"/>
        <v>0</v>
      </c>
      <c r="BH95" s="317">
        <f t="shared" si="255"/>
        <v>0</v>
      </c>
      <c r="BI95" s="319">
        <f t="shared" si="255"/>
        <v>0</v>
      </c>
      <c r="BJ95" s="319">
        <f t="shared" si="255"/>
        <v>0</v>
      </c>
      <c r="BK95" s="319">
        <f t="shared" si="255"/>
        <v>0</v>
      </c>
      <c r="BL95" s="319">
        <f t="shared" si="255"/>
        <v>0</v>
      </c>
      <c r="BM95" s="319">
        <f t="shared" si="255"/>
        <v>0</v>
      </c>
      <c r="BN95" s="319">
        <f t="shared" si="255"/>
        <v>0</v>
      </c>
      <c r="BO95" s="319">
        <f t="shared" si="255"/>
        <v>0</v>
      </c>
      <c r="BP95" s="319">
        <f t="shared" si="254"/>
        <v>0</v>
      </c>
      <c r="BQ95" s="319">
        <f t="shared" si="254"/>
        <v>0</v>
      </c>
      <c r="BR95" s="319">
        <f t="shared" si="254"/>
        <v>0</v>
      </c>
      <c r="BS95" s="319">
        <f t="shared" si="254"/>
        <v>0</v>
      </c>
      <c r="BT95" s="319">
        <f t="shared" si="254"/>
        <v>0</v>
      </c>
      <c r="BU95" s="319">
        <f t="shared" si="262"/>
        <v>0</v>
      </c>
      <c r="BV95" s="319">
        <f t="shared" si="262"/>
        <v>0</v>
      </c>
      <c r="BW95" s="319">
        <f t="shared" si="155"/>
        <v>0</v>
      </c>
      <c r="BX95" s="319">
        <f t="shared" si="156"/>
        <v>0</v>
      </c>
      <c r="BY95" s="319">
        <f t="shared" si="156"/>
        <v>0</v>
      </c>
      <c r="BZ95" s="319">
        <f t="shared" si="156"/>
        <v>0</v>
      </c>
      <c r="CA95" s="319">
        <f t="shared" si="156"/>
        <v>0</v>
      </c>
      <c r="CB95" s="317">
        <f t="shared" si="233"/>
        <v>0</v>
      </c>
      <c r="CC95" s="319">
        <f t="shared" si="234"/>
        <v>0</v>
      </c>
      <c r="CD95" s="343">
        <f t="shared" si="235"/>
        <v>0</v>
      </c>
      <c r="CE95" s="343">
        <f t="shared" si="236"/>
        <v>0</v>
      </c>
      <c r="CF95" s="333">
        <f t="shared" si="256"/>
        <v>0</v>
      </c>
      <c r="CG95" s="309">
        <f t="shared" si="257"/>
        <v>0</v>
      </c>
      <c r="CH95" s="309">
        <f t="shared" si="258"/>
        <v>0</v>
      </c>
      <c r="CI95" s="309">
        <f t="shared" si="259"/>
        <v>0</v>
      </c>
      <c r="CJ95" s="309">
        <f t="shared" si="260"/>
        <v>0</v>
      </c>
      <c r="CK95" s="379">
        <f t="shared" si="261"/>
        <v>0</v>
      </c>
      <c r="CL95" s="403">
        <f t="shared" si="263"/>
        <v>0</v>
      </c>
      <c r="CM95" s="403">
        <f t="shared" si="263"/>
        <v>0</v>
      </c>
      <c r="CN95" s="403">
        <f t="shared" si="263"/>
        <v>0</v>
      </c>
      <c r="CO95" s="403">
        <f t="shared" si="263"/>
        <v>0</v>
      </c>
      <c r="CP95" s="403">
        <f t="shared" si="263"/>
        <v>0</v>
      </c>
      <c r="CQ95" s="403">
        <f t="shared" si="263"/>
        <v>0</v>
      </c>
      <c r="CR95" s="403">
        <f t="shared" si="263"/>
        <v>0</v>
      </c>
      <c r="CS95" s="403">
        <f t="shared" si="263"/>
        <v>0</v>
      </c>
      <c r="CT95" s="403">
        <f t="shared" si="263"/>
        <v>0</v>
      </c>
      <c r="CU95" s="403">
        <f t="shared" si="263"/>
        <v>0</v>
      </c>
      <c r="CV95" s="403">
        <f t="shared" si="263"/>
        <v>0</v>
      </c>
      <c r="CW95" s="403">
        <f t="shared" si="263"/>
        <v>0</v>
      </c>
      <c r="CX95" s="403">
        <f t="shared" si="264"/>
        <v>0</v>
      </c>
      <c r="CY95" s="403">
        <f t="shared" si="264"/>
        <v>0</v>
      </c>
      <c r="CZ95" s="403">
        <f t="shared" si="264"/>
        <v>0</v>
      </c>
      <c r="DA95" s="403">
        <f t="shared" si="264"/>
        <v>0</v>
      </c>
      <c r="DB95" s="403">
        <f t="shared" si="264"/>
        <v>0</v>
      </c>
      <c r="DC95" s="403">
        <f t="shared" si="264"/>
        <v>0</v>
      </c>
      <c r="DD95" s="403">
        <f t="shared" si="264"/>
        <v>0</v>
      </c>
      <c r="DE95" s="403">
        <f t="shared" si="264"/>
        <v>0</v>
      </c>
      <c r="DF95" s="403">
        <f t="shared" si="264"/>
        <v>0</v>
      </c>
      <c r="DG95" s="403">
        <f t="shared" si="264"/>
        <v>0</v>
      </c>
      <c r="DH95" s="403">
        <f t="shared" si="264"/>
        <v>0</v>
      </c>
      <c r="DI95" s="403">
        <f t="shared" si="264"/>
        <v>0</v>
      </c>
      <c r="DJ95" s="403">
        <f t="shared" si="264"/>
        <v>0</v>
      </c>
      <c r="DK95" s="403">
        <f t="shared" si="264"/>
        <v>0</v>
      </c>
      <c r="DL95" s="403">
        <f t="shared" si="264"/>
        <v>0</v>
      </c>
      <c r="DM95" s="403">
        <f t="shared" si="265"/>
        <v>0</v>
      </c>
      <c r="DN95" s="403">
        <f t="shared" si="265"/>
        <v>0</v>
      </c>
      <c r="DO95" s="403">
        <f t="shared" si="265"/>
        <v>0</v>
      </c>
      <c r="DP95" s="403">
        <f t="shared" si="265"/>
        <v>0</v>
      </c>
      <c r="DQ95" s="403">
        <f t="shared" si="265"/>
        <v>0</v>
      </c>
      <c r="DR95" s="403">
        <f t="shared" si="265"/>
        <v>0</v>
      </c>
      <c r="DS95" s="403">
        <f t="shared" si="265"/>
        <v>0</v>
      </c>
      <c r="DT95" s="403">
        <f t="shared" si="265"/>
        <v>0</v>
      </c>
      <c r="DU95" s="403">
        <f t="shared" si="265"/>
        <v>0</v>
      </c>
      <c r="DV95" s="403">
        <f t="shared" si="240"/>
        <v>0</v>
      </c>
      <c r="DW95" s="403">
        <f t="shared" si="241"/>
        <v>0</v>
      </c>
      <c r="DX95" s="403">
        <f t="shared" si="266"/>
        <v>0</v>
      </c>
      <c r="DY95" s="403">
        <f t="shared" si="266"/>
        <v>0</v>
      </c>
      <c r="DZ95" s="403">
        <f t="shared" si="266"/>
        <v>0</v>
      </c>
      <c r="EA95" s="403">
        <f t="shared" si="266"/>
        <v>0</v>
      </c>
      <c r="EB95" s="403">
        <f t="shared" si="266"/>
        <v>0</v>
      </c>
      <c r="EC95" s="403">
        <f t="shared" si="266"/>
        <v>0</v>
      </c>
      <c r="ED95" s="403">
        <f t="shared" si="266"/>
        <v>0</v>
      </c>
      <c r="EE95" s="403">
        <f t="shared" si="266"/>
        <v>0</v>
      </c>
      <c r="EF95" s="403">
        <f t="shared" si="266"/>
        <v>0</v>
      </c>
      <c r="EG95" s="403">
        <f t="shared" si="267"/>
        <v>0</v>
      </c>
      <c r="EH95" s="403">
        <f t="shared" si="267"/>
        <v>0</v>
      </c>
      <c r="EI95" s="403">
        <f t="shared" si="267"/>
        <v>0</v>
      </c>
      <c r="EJ95" s="403">
        <f t="shared" si="267"/>
        <v>0</v>
      </c>
      <c r="EK95" s="403">
        <f t="shared" si="267"/>
        <v>0</v>
      </c>
      <c r="EL95" s="403">
        <f t="shared" si="267"/>
        <v>0</v>
      </c>
      <c r="EM95" s="403">
        <f t="shared" si="267"/>
        <v>0</v>
      </c>
      <c r="EN95" s="403">
        <f t="shared" si="267"/>
        <v>0</v>
      </c>
      <c r="EO95" s="403">
        <f t="shared" si="267"/>
        <v>0</v>
      </c>
      <c r="EP95" s="403">
        <f t="shared" si="268"/>
        <v>0</v>
      </c>
      <c r="EQ95" s="403">
        <f t="shared" si="268"/>
        <v>0</v>
      </c>
      <c r="ER95" s="403">
        <f t="shared" si="268"/>
        <v>0</v>
      </c>
      <c r="ES95" s="403">
        <f t="shared" si="268"/>
        <v>0</v>
      </c>
      <c r="ET95" s="403">
        <f t="shared" si="268"/>
        <v>0</v>
      </c>
      <c r="EU95" s="403">
        <f t="shared" si="268"/>
        <v>0</v>
      </c>
      <c r="EV95" s="403">
        <f t="shared" si="268"/>
        <v>0</v>
      </c>
      <c r="EW95" s="403">
        <f t="shared" si="268"/>
        <v>0</v>
      </c>
      <c r="EX95" s="403">
        <f t="shared" si="268"/>
        <v>0</v>
      </c>
      <c r="EY95" s="403">
        <f t="shared" si="268"/>
        <v>0</v>
      </c>
      <c r="EZ95" s="403">
        <f t="shared" si="268"/>
        <v>0</v>
      </c>
      <c r="FA95" s="403">
        <f t="shared" si="269"/>
        <v>0</v>
      </c>
      <c r="FB95" s="403">
        <f t="shared" si="269"/>
        <v>0</v>
      </c>
      <c r="FC95" s="403">
        <f t="shared" si="269"/>
        <v>0</v>
      </c>
      <c r="FD95" s="403">
        <f t="shared" si="269"/>
        <v>0</v>
      </c>
      <c r="FE95" s="403">
        <f t="shared" si="269"/>
        <v>0</v>
      </c>
      <c r="FF95" s="403">
        <f t="shared" si="269"/>
        <v>0</v>
      </c>
      <c r="FG95" s="403">
        <f t="shared" si="269"/>
        <v>0</v>
      </c>
      <c r="FH95" s="403">
        <f t="shared" si="269"/>
        <v>0</v>
      </c>
      <c r="FI95" s="403">
        <f t="shared" si="269"/>
        <v>0</v>
      </c>
      <c r="FJ95" s="403">
        <f t="shared" si="269"/>
        <v>0</v>
      </c>
      <c r="FK95" s="403">
        <f t="shared" si="270"/>
        <v>0</v>
      </c>
      <c r="FL95" s="403">
        <f t="shared" si="270"/>
        <v>0</v>
      </c>
      <c r="FM95" s="403">
        <f t="shared" si="270"/>
        <v>0</v>
      </c>
      <c r="FN95" s="403">
        <f t="shared" si="270"/>
        <v>0</v>
      </c>
      <c r="FO95" s="403">
        <f t="shared" si="270"/>
        <v>0</v>
      </c>
      <c r="FP95" s="403">
        <f t="shared" si="270"/>
        <v>0</v>
      </c>
      <c r="FQ95" s="403">
        <f t="shared" si="270"/>
        <v>0</v>
      </c>
      <c r="FR95" s="403">
        <f t="shared" si="270"/>
        <v>0</v>
      </c>
      <c r="FS95" s="403">
        <f t="shared" si="270"/>
        <v>0</v>
      </c>
      <c r="FT95" s="403">
        <f t="shared" si="270"/>
        <v>0</v>
      </c>
      <c r="FU95" s="403">
        <f t="shared" si="271"/>
        <v>0</v>
      </c>
      <c r="FV95" s="403">
        <f t="shared" si="271"/>
        <v>0</v>
      </c>
      <c r="FW95" s="403">
        <f t="shared" si="271"/>
        <v>0</v>
      </c>
      <c r="FX95" s="403">
        <f t="shared" si="271"/>
        <v>0</v>
      </c>
      <c r="FY95" s="403">
        <f t="shared" si="271"/>
        <v>0</v>
      </c>
      <c r="FZ95" s="403">
        <f t="shared" si="271"/>
        <v>0</v>
      </c>
      <c r="GA95" s="403">
        <f t="shared" si="271"/>
        <v>0</v>
      </c>
      <c r="GB95" s="403">
        <f t="shared" si="271"/>
        <v>0</v>
      </c>
      <c r="GC95" s="403">
        <f t="shared" si="271"/>
        <v>0</v>
      </c>
      <c r="GD95" s="403">
        <f t="shared" si="271"/>
        <v>0</v>
      </c>
      <c r="GE95" s="403">
        <f t="shared" si="271"/>
        <v>0</v>
      </c>
      <c r="GF95" s="403">
        <f t="shared" si="271"/>
        <v>0</v>
      </c>
      <c r="GG95" s="403">
        <f t="shared" si="271"/>
        <v>0</v>
      </c>
      <c r="GH95" s="403">
        <f t="shared" si="271"/>
        <v>0</v>
      </c>
      <c r="GI95" s="403">
        <f t="shared" si="272"/>
        <v>0</v>
      </c>
      <c r="GJ95" s="403">
        <f t="shared" si="272"/>
        <v>0</v>
      </c>
      <c r="GK95" s="403">
        <f t="shared" si="272"/>
        <v>0</v>
      </c>
      <c r="GL95" s="403">
        <f t="shared" si="272"/>
        <v>0</v>
      </c>
      <c r="GM95" s="403">
        <f t="shared" si="272"/>
        <v>0</v>
      </c>
      <c r="GN95" s="403">
        <f t="shared" si="272"/>
        <v>0</v>
      </c>
      <c r="GO95" s="403">
        <f t="shared" si="272"/>
        <v>0</v>
      </c>
      <c r="GP95" s="403">
        <f t="shared" si="272"/>
        <v>0</v>
      </c>
      <c r="GQ95" s="403">
        <f t="shared" si="272"/>
        <v>0</v>
      </c>
      <c r="GR95" s="403">
        <f t="shared" si="273"/>
        <v>0</v>
      </c>
      <c r="GS95" s="403">
        <f t="shared" si="273"/>
        <v>0</v>
      </c>
      <c r="GT95" s="403">
        <f t="shared" si="273"/>
        <v>0</v>
      </c>
      <c r="GU95" s="403">
        <f t="shared" si="273"/>
        <v>0</v>
      </c>
      <c r="GV95" s="403">
        <f t="shared" si="273"/>
        <v>0</v>
      </c>
      <c r="GW95" s="403">
        <f t="shared" si="273"/>
        <v>0</v>
      </c>
      <c r="GX95" s="403">
        <f t="shared" si="273"/>
        <v>0</v>
      </c>
      <c r="GY95" s="403">
        <f t="shared" si="273"/>
        <v>0</v>
      </c>
      <c r="GZ95" s="403">
        <f t="shared" si="273"/>
        <v>0</v>
      </c>
      <c r="HA95" s="403">
        <f t="shared" si="273"/>
        <v>0</v>
      </c>
      <c r="HB95" s="403">
        <f t="shared" si="273"/>
        <v>0</v>
      </c>
      <c r="HC95" s="311"/>
      <c r="HD95" s="311"/>
      <c r="HE95" s="311"/>
      <c r="HF95" s="311"/>
      <c r="HG95" s="453" t="str">
        <f t="shared" si="237"/>
        <v/>
      </c>
      <c r="HH95" s="453" t="str">
        <f t="shared" si="238"/>
        <v/>
      </c>
      <c r="HI95" s="311"/>
      <c r="HJ95" s="311"/>
      <c r="HK95" s="311"/>
      <c r="HL95" s="311"/>
      <c r="HM95" s="311"/>
      <c r="HN95" s="311"/>
      <c r="HO95" s="311"/>
      <c r="HP95" s="311"/>
      <c r="HQ95" s="311"/>
      <c r="HR95" s="311"/>
      <c r="HS95" s="311"/>
      <c r="HT95" s="311"/>
      <c r="HU95" s="311"/>
      <c r="HV95" s="311"/>
      <c r="HW95" s="311"/>
      <c r="HX95" s="311"/>
      <c r="HY95" s="311"/>
      <c r="HZ95" s="311"/>
      <c r="IA95" s="311"/>
      <c r="IB95" s="311"/>
      <c r="IC95" s="311"/>
      <c r="ID95" s="311"/>
      <c r="IE95" s="311"/>
      <c r="IF95" s="311"/>
      <c r="IG95" s="311"/>
      <c r="IH95" s="311"/>
      <c r="II95" s="311"/>
      <c r="IJ95" s="311"/>
    </row>
    <row r="96" spans="1:244" s="12" customFormat="1" ht="12" customHeight="1" thickBot="1">
      <c r="A96" s="224"/>
      <c r="B96" s="225"/>
      <c r="C96" s="226"/>
      <c r="D96" s="227"/>
      <c r="E96" s="225"/>
      <c r="F96" s="228"/>
      <c r="G96" s="227"/>
      <c r="H96" s="225"/>
      <c r="I96" s="228"/>
      <c r="J96" s="229">
        <f t="shared" ref="J96:U96" si="274">SUM(J6:J95)</f>
        <v>0</v>
      </c>
      <c r="K96" s="253">
        <f t="shared" si="274"/>
        <v>0</v>
      </c>
      <c r="L96" s="229">
        <f t="shared" si="274"/>
        <v>0</v>
      </c>
      <c r="M96" s="229">
        <f t="shared" si="274"/>
        <v>0</v>
      </c>
      <c r="N96" s="320">
        <f t="shared" si="274"/>
        <v>0</v>
      </c>
      <c r="O96" s="320">
        <f t="shared" si="274"/>
        <v>0</v>
      </c>
      <c r="P96" s="320">
        <f t="shared" si="274"/>
        <v>0</v>
      </c>
      <c r="Q96" s="320">
        <f t="shared" si="274"/>
        <v>0</v>
      </c>
      <c r="R96" s="372">
        <f t="shared" si="274"/>
        <v>0</v>
      </c>
      <c r="S96" s="320">
        <f t="shared" si="274"/>
        <v>0</v>
      </c>
      <c r="T96" s="320">
        <f t="shared" si="274"/>
        <v>0</v>
      </c>
      <c r="U96" s="320">
        <f t="shared" si="274"/>
        <v>0</v>
      </c>
      <c r="V96" s="344">
        <f t="shared" ref="V96:AC96" si="275">SUM(V6:V95)</f>
        <v>0</v>
      </c>
      <c r="W96" s="345">
        <f t="shared" si="275"/>
        <v>0</v>
      </c>
      <c r="X96" s="345">
        <f t="shared" si="275"/>
        <v>0</v>
      </c>
      <c r="Y96" s="345">
        <f t="shared" si="275"/>
        <v>0</v>
      </c>
      <c r="Z96" s="345">
        <f t="shared" si="275"/>
        <v>0</v>
      </c>
      <c r="AA96" s="345">
        <f t="shared" si="275"/>
        <v>0</v>
      </c>
      <c r="AB96" s="345">
        <f t="shared" si="275"/>
        <v>0</v>
      </c>
      <c r="AC96" s="345">
        <f t="shared" si="275"/>
        <v>0</v>
      </c>
      <c r="AD96" s="345">
        <f>-SUM(AD6:AD95)</f>
        <v>0</v>
      </c>
      <c r="AE96" s="345">
        <f>-SUM(AE6:AE95)</f>
        <v>0</v>
      </c>
      <c r="AF96" s="345">
        <f>-SUM(AF6:AF95)</f>
        <v>0</v>
      </c>
      <c r="AG96" s="345">
        <f>-SUM(AG6:AG95)</f>
        <v>0</v>
      </c>
      <c r="AH96" s="345">
        <f>-SUM(AH6:AH95)</f>
        <v>0</v>
      </c>
      <c r="AI96" s="345">
        <f t="shared" ref="AI96:AN96" si="276">-SUM(AI6:AI95)</f>
        <v>0</v>
      </c>
      <c r="AJ96" s="345">
        <f t="shared" si="276"/>
        <v>0</v>
      </c>
      <c r="AK96" s="345">
        <f t="shared" si="276"/>
        <v>0</v>
      </c>
      <c r="AL96" s="345">
        <f t="shared" si="276"/>
        <v>0</v>
      </c>
      <c r="AM96" s="344">
        <f t="shared" si="276"/>
        <v>0</v>
      </c>
      <c r="AN96" s="345">
        <f t="shared" si="276"/>
        <v>0</v>
      </c>
      <c r="AO96" s="345">
        <f>SUM(AO6:AO95)</f>
        <v>0</v>
      </c>
      <c r="AP96" s="345">
        <f t="shared" ref="AP96:AV96" si="277">SUM(AP6:AP95)</f>
        <v>0</v>
      </c>
      <c r="AQ96" s="345">
        <f t="shared" si="277"/>
        <v>0</v>
      </c>
      <c r="AR96" s="345">
        <f t="shared" si="277"/>
        <v>0</v>
      </c>
      <c r="AS96" s="345">
        <f t="shared" si="277"/>
        <v>0</v>
      </c>
      <c r="AT96" s="345">
        <f>-SUM(AT6:AT95)</f>
        <v>0</v>
      </c>
      <c r="AU96" s="345">
        <f t="shared" si="277"/>
        <v>0</v>
      </c>
      <c r="AV96" s="345">
        <f t="shared" si="277"/>
        <v>0</v>
      </c>
      <c r="AW96" s="345">
        <f>-SUM(AW6:AW95)</f>
        <v>0</v>
      </c>
      <c r="AX96" s="345">
        <f t="shared" ref="AX96:BB96" si="278">SUM(AX6:AX95)</f>
        <v>0</v>
      </c>
      <c r="AY96" s="345">
        <f t="shared" si="278"/>
        <v>0</v>
      </c>
      <c r="AZ96" s="345">
        <f t="shared" si="278"/>
        <v>0</v>
      </c>
      <c r="BA96" s="345">
        <f t="shared" si="278"/>
        <v>0</v>
      </c>
      <c r="BB96" s="345">
        <f t="shared" si="278"/>
        <v>0</v>
      </c>
      <c r="BC96" s="345">
        <f>SUM(BC6:BC95)</f>
        <v>0</v>
      </c>
      <c r="BD96" s="344">
        <f>SUM(BD6:BD95)</f>
        <v>0</v>
      </c>
      <c r="BE96" s="345">
        <f>SUM(BE6:BE95)</f>
        <v>0</v>
      </c>
      <c r="BF96" s="345">
        <f>SUM(BF6:BF95)</f>
        <v>0</v>
      </c>
      <c r="BG96" s="345">
        <f>-SUM(BG6:BG95)</f>
        <v>0</v>
      </c>
      <c r="BH96" s="344">
        <f>SUM(BH6:BH95)</f>
        <v>0</v>
      </c>
      <c r="BI96" s="345">
        <f t="shared" ref="BI96:BQ96" si="279">SUM(BI6:BI95)</f>
        <v>0</v>
      </c>
      <c r="BJ96" s="345">
        <f t="shared" si="279"/>
        <v>0</v>
      </c>
      <c r="BK96" s="345">
        <f t="shared" si="279"/>
        <v>0</v>
      </c>
      <c r="BL96" s="345">
        <f t="shared" si="279"/>
        <v>0</v>
      </c>
      <c r="BM96" s="345">
        <f t="shared" si="279"/>
        <v>0</v>
      </c>
      <c r="BN96" s="345">
        <f t="shared" si="279"/>
        <v>0</v>
      </c>
      <c r="BO96" s="345">
        <f t="shared" si="279"/>
        <v>0</v>
      </c>
      <c r="BP96" s="345">
        <f t="shared" si="279"/>
        <v>0</v>
      </c>
      <c r="BQ96" s="345">
        <f t="shared" si="279"/>
        <v>0</v>
      </c>
      <c r="BR96" s="345">
        <f t="shared" ref="BR96:BY96" si="280">-SUM(BR6:BR95)</f>
        <v>0</v>
      </c>
      <c r="BS96" s="345">
        <f t="shared" si="280"/>
        <v>0</v>
      </c>
      <c r="BT96" s="345">
        <f t="shared" si="280"/>
        <v>0</v>
      </c>
      <c r="BU96" s="345">
        <f t="shared" si="280"/>
        <v>0</v>
      </c>
      <c r="BV96" s="345">
        <f t="shared" si="280"/>
        <v>0</v>
      </c>
      <c r="BW96" s="345">
        <f t="shared" si="280"/>
        <v>0</v>
      </c>
      <c r="BX96" s="345">
        <f t="shared" si="280"/>
        <v>0</v>
      </c>
      <c r="BY96" s="345">
        <f t="shared" si="280"/>
        <v>0</v>
      </c>
      <c r="BZ96" s="345">
        <f>-SUM(BZ6:BZ95)</f>
        <v>0</v>
      </c>
      <c r="CA96" s="345">
        <f>-SUM(CA6:CA95)</f>
        <v>0</v>
      </c>
      <c r="CB96" s="344">
        <f t="shared" ref="CB96:CH96" si="281">SUM(CB6:CB95)</f>
        <v>0</v>
      </c>
      <c r="CC96" s="345">
        <f t="shared" si="281"/>
        <v>0</v>
      </c>
      <c r="CD96" s="345">
        <f t="shared" si="281"/>
        <v>0</v>
      </c>
      <c r="CE96" s="345">
        <f t="shared" si="281"/>
        <v>0</v>
      </c>
      <c r="CF96" s="367">
        <f t="shared" si="281"/>
        <v>0</v>
      </c>
      <c r="CG96" s="355">
        <f t="shared" si="281"/>
        <v>0</v>
      </c>
      <c r="CH96" s="355">
        <f t="shared" si="281"/>
        <v>0</v>
      </c>
      <c r="CI96" s="355">
        <f t="shared" ref="CI96:DU96" si="282">SUM(CI6:CI95)</f>
        <v>0</v>
      </c>
      <c r="CJ96" s="355">
        <f t="shared" si="282"/>
        <v>0</v>
      </c>
      <c r="CK96" s="384">
        <f t="shared" si="282"/>
        <v>0</v>
      </c>
      <c r="CL96" s="404">
        <f t="shared" si="282"/>
        <v>0</v>
      </c>
      <c r="CM96" s="404">
        <f t="shared" si="282"/>
        <v>0</v>
      </c>
      <c r="CN96" s="404">
        <f t="shared" si="282"/>
        <v>0</v>
      </c>
      <c r="CO96" s="404">
        <f t="shared" si="282"/>
        <v>0</v>
      </c>
      <c r="CP96" s="404">
        <f t="shared" si="282"/>
        <v>0</v>
      </c>
      <c r="CQ96" s="404">
        <f t="shared" si="282"/>
        <v>0</v>
      </c>
      <c r="CR96" s="404">
        <f t="shared" si="282"/>
        <v>0</v>
      </c>
      <c r="CS96" s="404">
        <f t="shared" si="282"/>
        <v>0</v>
      </c>
      <c r="CT96" s="404">
        <f t="shared" si="282"/>
        <v>0</v>
      </c>
      <c r="CU96" s="404">
        <f t="shared" si="282"/>
        <v>0</v>
      </c>
      <c r="CV96" s="404">
        <f t="shared" si="282"/>
        <v>0</v>
      </c>
      <c r="CW96" s="404">
        <f t="shared" si="282"/>
        <v>0</v>
      </c>
      <c r="CX96" s="404">
        <f t="shared" si="282"/>
        <v>0</v>
      </c>
      <c r="CY96" s="404">
        <f t="shared" si="282"/>
        <v>0</v>
      </c>
      <c r="CZ96" s="404">
        <f t="shared" si="282"/>
        <v>0</v>
      </c>
      <c r="DA96" s="404">
        <f t="shared" si="282"/>
        <v>0</v>
      </c>
      <c r="DB96" s="404">
        <f t="shared" si="282"/>
        <v>0</v>
      </c>
      <c r="DC96" s="404">
        <f t="shared" si="282"/>
        <v>0</v>
      </c>
      <c r="DD96" s="404">
        <f t="shared" si="282"/>
        <v>0</v>
      </c>
      <c r="DE96" s="404">
        <f t="shared" si="282"/>
        <v>0</v>
      </c>
      <c r="DF96" s="404">
        <f t="shared" si="282"/>
        <v>0</v>
      </c>
      <c r="DG96" s="404">
        <f t="shared" si="282"/>
        <v>0</v>
      </c>
      <c r="DH96" s="404">
        <f t="shared" si="282"/>
        <v>0</v>
      </c>
      <c r="DI96" s="404">
        <f t="shared" si="282"/>
        <v>0</v>
      </c>
      <c r="DJ96" s="404">
        <f t="shared" si="282"/>
        <v>0</v>
      </c>
      <c r="DK96" s="404">
        <f t="shared" si="282"/>
        <v>0</v>
      </c>
      <c r="DL96" s="404">
        <f t="shared" si="282"/>
        <v>0</v>
      </c>
      <c r="DM96" s="404">
        <f t="shared" si="282"/>
        <v>0</v>
      </c>
      <c r="DN96" s="404">
        <f t="shared" si="282"/>
        <v>0</v>
      </c>
      <c r="DO96" s="404">
        <f t="shared" si="282"/>
        <v>0</v>
      </c>
      <c r="DP96" s="404">
        <f t="shared" si="282"/>
        <v>0</v>
      </c>
      <c r="DQ96" s="404">
        <f t="shared" si="282"/>
        <v>0</v>
      </c>
      <c r="DR96" s="404">
        <f t="shared" si="282"/>
        <v>0</v>
      </c>
      <c r="DS96" s="404">
        <f t="shared" si="282"/>
        <v>0</v>
      </c>
      <c r="DT96" s="404">
        <f t="shared" si="282"/>
        <v>0</v>
      </c>
      <c r="DU96" s="404">
        <f t="shared" si="282"/>
        <v>0</v>
      </c>
      <c r="DV96" s="404">
        <f t="shared" ref="DV96:FB96" si="283">SUM(DV6:DV95)</f>
        <v>0</v>
      </c>
      <c r="DW96" s="404">
        <f t="shared" si="283"/>
        <v>0</v>
      </c>
      <c r="DX96" s="404">
        <f t="shared" si="283"/>
        <v>0</v>
      </c>
      <c r="DY96" s="404">
        <f t="shared" si="283"/>
        <v>0</v>
      </c>
      <c r="DZ96" s="404">
        <f t="shared" si="283"/>
        <v>0</v>
      </c>
      <c r="EA96" s="404">
        <f t="shared" si="283"/>
        <v>0</v>
      </c>
      <c r="EB96" s="404">
        <f t="shared" si="283"/>
        <v>0</v>
      </c>
      <c r="EC96" s="404">
        <f t="shared" si="283"/>
        <v>0</v>
      </c>
      <c r="ED96" s="404">
        <f t="shared" si="283"/>
        <v>0</v>
      </c>
      <c r="EE96" s="404">
        <f t="shared" si="283"/>
        <v>0</v>
      </c>
      <c r="EF96" s="404">
        <f t="shared" si="283"/>
        <v>0</v>
      </c>
      <c r="EG96" s="404">
        <f t="shared" si="283"/>
        <v>0</v>
      </c>
      <c r="EH96" s="404">
        <f t="shared" si="283"/>
        <v>0</v>
      </c>
      <c r="EI96" s="404">
        <f t="shared" si="283"/>
        <v>0</v>
      </c>
      <c r="EJ96" s="404">
        <f t="shared" si="283"/>
        <v>0</v>
      </c>
      <c r="EK96" s="404">
        <f t="shared" si="283"/>
        <v>0</v>
      </c>
      <c r="EL96" s="404">
        <f t="shared" si="283"/>
        <v>0</v>
      </c>
      <c r="EM96" s="404">
        <f t="shared" si="283"/>
        <v>0</v>
      </c>
      <c r="EN96" s="404">
        <f t="shared" si="283"/>
        <v>0</v>
      </c>
      <c r="EO96" s="404">
        <f t="shared" si="283"/>
        <v>0</v>
      </c>
      <c r="EP96" s="404">
        <f t="shared" si="283"/>
        <v>0</v>
      </c>
      <c r="EQ96" s="404">
        <f t="shared" si="283"/>
        <v>0</v>
      </c>
      <c r="ER96" s="404">
        <f t="shared" si="283"/>
        <v>0</v>
      </c>
      <c r="ES96" s="404">
        <f t="shared" si="283"/>
        <v>0</v>
      </c>
      <c r="ET96" s="404">
        <f t="shared" si="283"/>
        <v>0</v>
      </c>
      <c r="EU96" s="404">
        <f t="shared" si="283"/>
        <v>0</v>
      </c>
      <c r="EV96" s="404">
        <f t="shared" si="283"/>
        <v>0</v>
      </c>
      <c r="EW96" s="404">
        <f t="shared" si="283"/>
        <v>0</v>
      </c>
      <c r="EX96" s="404">
        <f t="shared" si="283"/>
        <v>0</v>
      </c>
      <c r="EY96" s="404">
        <f t="shared" si="283"/>
        <v>0</v>
      </c>
      <c r="EZ96" s="404">
        <f t="shared" si="283"/>
        <v>0</v>
      </c>
      <c r="FA96" s="404">
        <f t="shared" si="283"/>
        <v>0</v>
      </c>
      <c r="FB96" s="404">
        <f t="shared" si="283"/>
        <v>0</v>
      </c>
      <c r="FC96" s="404">
        <f t="shared" ref="FC96:GH96" si="284">SUM(FC6:FC95)</f>
        <v>0</v>
      </c>
      <c r="FD96" s="404">
        <f t="shared" si="284"/>
        <v>0</v>
      </c>
      <c r="FE96" s="404">
        <f t="shared" si="284"/>
        <v>0</v>
      </c>
      <c r="FF96" s="404">
        <f t="shared" si="284"/>
        <v>0</v>
      </c>
      <c r="FG96" s="404">
        <f t="shared" si="284"/>
        <v>0</v>
      </c>
      <c r="FH96" s="404">
        <f t="shared" si="284"/>
        <v>0</v>
      </c>
      <c r="FI96" s="404">
        <f t="shared" si="284"/>
        <v>0</v>
      </c>
      <c r="FJ96" s="404">
        <f t="shared" si="284"/>
        <v>0</v>
      </c>
      <c r="FK96" s="404">
        <f t="shared" si="284"/>
        <v>0</v>
      </c>
      <c r="FL96" s="404">
        <f t="shared" si="284"/>
        <v>0</v>
      </c>
      <c r="FM96" s="404">
        <f t="shared" si="284"/>
        <v>0</v>
      </c>
      <c r="FN96" s="404">
        <f t="shared" si="284"/>
        <v>0</v>
      </c>
      <c r="FO96" s="404">
        <f t="shared" si="284"/>
        <v>0</v>
      </c>
      <c r="FP96" s="404">
        <f t="shared" si="284"/>
        <v>0</v>
      </c>
      <c r="FQ96" s="404">
        <f t="shared" si="284"/>
        <v>0</v>
      </c>
      <c r="FR96" s="404">
        <f t="shared" si="284"/>
        <v>0</v>
      </c>
      <c r="FS96" s="404">
        <f t="shared" si="284"/>
        <v>0</v>
      </c>
      <c r="FT96" s="404">
        <f t="shared" si="284"/>
        <v>0</v>
      </c>
      <c r="FU96" s="404">
        <f t="shared" si="284"/>
        <v>0</v>
      </c>
      <c r="FV96" s="404">
        <f t="shared" si="284"/>
        <v>0</v>
      </c>
      <c r="FW96" s="404">
        <f t="shared" si="284"/>
        <v>0</v>
      </c>
      <c r="FX96" s="404">
        <f t="shared" si="284"/>
        <v>0</v>
      </c>
      <c r="FY96" s="404">
        <f t="shared" si="284"/>
        <v>0</v>
      </c>
      <c r="FZ96" s="404">
        <f t="shared" si="284"/>
        <v>0</v>
      </c>
      <c r="GA96" s="404">
        <f t="shared" si="284"/>
        <v>0</v>
      </c>
      <c r="GB96" s="404">
        <f t="shared" si="284"/>
        <v>0</v>
      </c>
      <c r="GC96" s="404">
        <f t="shared" si="284"/>
        <v>0</v>
      </c>
      <c r="GD96" s="404">
        <f t="shared" si="284"/>
        <v>0</v>
      </c>
      <c r="GE96" s="404">
        <f t="shared" si="284"/>
        <v>0</v>
      </c>
      <c r="GF96" s="404">
        <f t="shared" si="284"/>
        <v>0</v>
      </c>
      <c r="GG96" s="404">
        <f t="shared" si="284"/>
        <v>0</v>
      </c>
      <c r="GH96" s="404">
        <f t="shared" si="284"/>
        <v>0</v>
      </c>
      <c r="GI96" s="404">
        <f t="shared" ref="GI96:HA96" si="285">SUM(GI6:GI95)</f>
        <v>0</v>
      </c>
      <c r="GJ96" s="404">
        <f t="shared" si="285"/>
        <v>0</v>
      </c>
      <c r="GK96" s="404">
        <f t="shared" si="285"/>
        <v>0</v>
      </c>
      <c r="GL96" s="404">
        <f t="shared" si="285"/>
        <v>0</v>
      </c>
      <c r="GM96" s="404">
        <f t="shared" si="285"/>
        <v>0</v>
      </c>
      <c r="GN96" s="404">
        <f t="shared" si="285"/>
        <v>0</v>
      </c>
      <c r="GO96" s="404">
        <f t="shared" si="285"/>
        <v>0</v>
      </c>
      <c r="GP96" s="404">
        <f t="shared" si="285"/>
        <v>0</v>
      </c>
      <c r="GQ96" s="404">
        <f t="shared" si="285"/>
        <v>0</v>
      </c>
      <c r="GR96" s="404">
        <f t="shared" si="285"/>
        <v>0</v>
      </c>
      <c r="GS96" s="404">
        <f t="shared" si="285"/>
        <v>0</v>
      </c>
      <c r="GT96" s="404">
        <f t="shared" si="285"/>
        <v>0</v>
      </c>
      <c r="GU96" s="404">
        <f t="shared" si="285"/>
        <v>0</v>
      </c>
      <c r="GV96" s="404">
        <f t="shared" si="285"/>
        <v>0</v>
      </c>
      <c r="GW96" s="404">
        <f t="shared" si="285"/>
        <v>0</v>
      </c>
      <c r="GX96" s="404">
        <f t="shared" si="285"/>
        <v>0</v>
      </c>
      <c r="GY96" s="404">
        <f t="shared" si="285"/>
        <v>0</v>
      </c>
      <c r="GZ96" s="404">
        <f t="shared" si="285"/>
        <v>0</v>
      </c>
      <c r="HA96" s="404">
        <f t="shared" si="285"/>
        <v>0</v>
      </c>
      <c r="HB96" s="404">
        <f>SUM(HB6:HB95)</f>
        <v>0</v>
      </c>
      <c r="HC96" s="311"/>
      <c r="HD96" s="311"/>
      <c r="HE96" s="311"/>
      <c r="HF96" s="311"/>
      <c r="HG96" s="450"/>
      <c r="HH96" s="450"/>
      <c r="HI96" s="311"/>
      <c r="HJ96" s="311"/>
      <c r="HK96" s="311"/>
      <c r="HL96" s="311"/>
      <c r="HM96" s="311"/>
      <c r="HN96" s="311"/>
      <c r="HO96" s="311"/>
      <c r="HP96" s="311"/>
      <c r="HQ96" s="311"/>
      <c r="HR96" s="311"/>
      <c r="HS96" s="311"/>
      <c r="HT96" s="311"/>
      <c r="HU96" s="311"/>
      <c r="HV96" s="311"/>
      <c r="HW96" s="311"/>
      <c r="HX96" s="311"/>
      <c r="HY96" s="311"/>
      <c r="HZ96" s="311"/>
      <c r="IA96" s="311"/>
      <c r="IB96" s="311"/>
      <c r="IC96" s="311"/>
      <c r="ID96" s="311"/>
      <c r="IE96" s="311"/>
      <c r="IF96" s="311"/>
      <c r="IG96" s="311"/>
      <c r="IH96" s="311"/>
      <c r="II96" s="311"/>
      <c r="IJ96" s="311"/>
    </row>
    <row r="97" spans="1:216">
      <c r="HG97" s="450"/>
      <c r="HH97" s="450"/>
    </row>
    <row r="98" spans="1:216">
      <c r="HG98" s="450"/>
      <c r="HH98" s="450"/>
    </row>
    <row r="99" spans="1:216">
      <c r="HG99" s="450"/>
      <c r="HH99" s="450"/>
    </row>
    <row r="100" spans="1:216">
      <c r="HG100" s="450"/>
      <c r="HH100" s="450"/>
    </row>
    <row r="101" spans="1:216">
      <c r="HG101" s="450"/>
      <c r="HH101" s="450"/>
    </row>
    <row r="102" spans="1:216" ht="15.5">
      <c r="A102" s="240"/>
      <c r="B102" s="241" t="str">
        <f t="shared" ref="B102:M102" si="286">IF(B2="","",B2)</f>
        <v>Navn/oppg.:</v>
      </c>
      <c r="C102" s="242" t="str">
        <f t="shared" si="286"/>
        <v/>
      </c>
      <c r="D102" s="242" t="str">
        <f t="shared" si="286"/>
        <v>Firma:</v>
      </c>
      <c r="E102" s="248" t="str">
        <f t="shared" si="286"/>
        <v/>
      </c>
      <c r="F102" s="242"/>
      <c r="G102" s="242"/>
      <c r="H102" s="242"/>
      <c r="I102" s="242" t="str">
        <f>IF(I2="","",I2)</f>
        <v/>
      </c>
      <c r="J102" s="242" t="str">
        <f t="shared" si="286"/>
        <v/>
      </c>
      <c r="K102" s="242" t="str">
        <f t="shared" si="286"/>
        <v/>
      </c>
      <c r="L102" s="242" t="str">
        <f t="shared" si="286"/>
        <v/>
      </c>
      <c r="M102" s="243" t="str">
        <f t="shared" si="286"/>
        <v/>
      </c>
      <c r="HG102" s="450"/>
      <c r="HH102" s="450"/>
    </row>
    <row r="103" spans="1:216" ht="13">
      <c r="A103" s="244"/>
      <c r="B103" s="245" t="str">
        <f>IF(B3="","",B3)</f>
        <v>Periode:</v>
      </c>
      <c r="C103" s="246" t="str">
        <f>IF(C3="","",C3)</f>
        <v/>
      </c>
      <c r="D103" s="246" t="str">
        <f t="shared" ref="D103:M103" si="287">IF(D3="","",D3)</f>
        <v/>
      </c>
      <c r="E103" s="246" t="str">
        <f t="shared" si="287"/>
        <v/>
      </c>
      <c r="F103" s="246" t="str">
        <f t="shared" si="287"/>
        <v/>
      </c>
      <c r="G103" s="246" t="str">
        <f t="shared" si="287"/>
        <v/>
      </c>
      <c r="H103" s="246" t="str">
        <f t="shared" si="287"/>
        <v/>
      </c>
      <c r="I103" s="246" t="str">
        <f t="shared" si="287"/>
        <v/>
      </c>
      <c r="J103" s="246" t="str">
        <f t="shared" si="287"/>
        <v/>
      </c>
      <c r="K103" s="246" t="str">
        <f t="shared" si="287"/>
        <v/>
      </c>
      <c r="L103" s="246" t="str">
        <f t="shared" si="287"/>
        <v/>
      </c>
      <c r="M103" s="247" t="str">
        <f t="shared" si="287"/>
        <v/>
      </c>
      <c r="HG103" s="450"/>
      <c r="HH103" s="450"/>
    </row>
    <row r="104" spans="1:216">
      <c r="A104" s="290" t="str">
        <f t="shared" ref="A104:D105" si="288">IF(A4="","",A4)</f>
        <v/>
      </c>
      <c r="B104" s="291" t="str">
        <f t="shared" si="288"/>
        <v>Bilag</v>
      </c>
      <c r="C104" s="290" t="str">
        <f t="shared" si="288"/>
        <v/>
      </c>
      <c r="D104" s="292" t="str">
        <f t="shared" si="288"/>
        <v>Debetkonto</v>
      </c>
      <c r="E104" s="293"/>
      <c r="F104" s="294" t="str">
        <f t="shared" ref="F104:G109" si="289">IF(F4="","",F4)</f>
        <v/>
      </c>
      <c r="G104" s="295" t="str">
        <f t="shared" si="289"/>
        <v>Kreditkonto</v>
      </c>
      <c r="H104" s="296"/>
      <c r="I104" s="294" t="str">
        <f t="shared" ref="I104:K109" si="290">IF(I4="","",I4)</f>
        <v/>
      </c>
      <c r="J104" s="291" t="str">
        <f t="shared" si="290"/>
        <v>Brutto</v>
      </c>
      <c r="K104" s="291" t="str">
        <f t="shared" si="290"/>
        <v>Netto-</v>
      </c>
      <c r="L104" s="291">
        <f t="shared" ref="L104:M107" si="291">IF(L4="","",L4)</f>
        <v>2700</v>
      </c>
      <c r="M104" s="291">
        <f t="shared" si="291"/>
        <v>2710</v>
      </c>
      <c r="HG104" s="450"/>
      <c r="HH104" s="450"/>
    </row>
    <row r="105" spans="1:216">
      <c r="A105" s="297" t="str">
        <f t="shared" si="288"/>
        <v>Dato</v>
      </c>
      <c r="B105" s="297" t="str">
        <f t="shared" si="288"/>
        <v>nr.</v>
      </c>
      <c r="C105" s="298" t="str">
        <f t="shared" si="288"/>
        <v>Tekst</v>
      </c>
      <c r="D105" s="297" t="str">
        <f t="shared" si="288"/>
        <v>Nr.</v>
      </c>
      <c r="E105" s="298" t="str">
        <f>IF(E5="","",E5)</f>
        <v>Kontonavn</v>
      </c>
      <c r="F105" s="298" t="str">
        <f t="shared" si="289"/>
        <v>Mva</v>
      </c>
      <c r="G105" s="297" t="str">
        <f t="shared" si="289"/>
        <v>Nr.</v>
      </c>
      <c r="H105" s="298" t="str">
        <f>IF(H5="","",H5)</f>
        <v>Kontonavn</v>
      </c>
      <c r="I105" s="298" t="str">
        <f t="shared" si="290"/>
        <v>Mva</v>
      </c>
      <c r="J105" s="297" t="str">
        <f t="shared" si="290"/>
        <v>beløp</v>
      </c>
      <c r="K105" s="297" t="str">
        <f t="shared" si="290"/>
        <v>beløp</v>
      </c>
      <c r="L105" s="297" t="str">
        <f t="shared" si="291"/>
        <v>Utg. mva</v>
      </c>
      <c r="M105" s="297" t="str">
        <f t="shared" si="291"/>
        <v>Inng. mva</v>
      </c>
      <c r="HG105" s="450"/>
      <c r="HH105" s="450"/>
    </row>
    <row r="106" spans="1:216">
      <c r="A106" s="360" t="str">
        <f t="shared" ref="A106:B109" si="292">IF(A6="","",A6)</f>
        <v/>
      </c>
      <c r="B106" s="233" t="str">
        <f t="shared" si="292"/>
        <v/>
      </c>
      <c r="C106" s="231" t="str">
        <f t="shared" ref="C106:D109" si="293">IF(C6="","",C6)</f>
        <v/>
      </c>
      <c r="D106" s="231" t="str">
        <f t="shared" si="293"/>
        <v/>
      </c>
      <c r="E106" s="231" t="str">
        <f>IF(E6="","",E6)</f>
        <v/>
      </c>
      <c r="F106" s="236" t="str">
        <f t="shared" si="289"/>
        <v/>
      </c>
      <c r="G106" s="231" t="str">
        <f t="shared" si="289"/>
        <v/>
      </c>
      <c r="H106" s="231" t="str">
        <f>IF(H6="","",H6)</f>
        <v/>
      </c>
      <c r="I106" s="236" t="str">
        <f t="shared" si="290"/>
        <v/>
      </c>
      <c r="J106" s="238" t="str">
        <f t="shared" si="290"/>
        <v/>
      </c>
      <c r="K106" s="238">
        <f t="shared" si="290"/>
        <v>0</v>
      </c>
      <c r="L106" s="238">
        <f t="shared" si="291"/>
        <v>0</v>
      </c>
      <c r="M106" s="238">
        <f t="shared" si="291"/>
        <v>0</v>
      </c>
      <c r="HG106" s="450"/>
      <c r="HH106" s="450"/>
    </row>
    <row r="107" spans="1:216">
      <c r="A107" s="232" t="str">
        <f t="shared" si="292"/>
        <v/>
      </c>
      <c r="B107" s="233" t="str">
        <f t="shared" si="292"/>
        <v/>
      </c>
      <c r="C107" s="233" t="str">
        <f t="shared" si="293"/>
        <v/>
      </c>
      <c r="D107" s="233" t="str">
        <f t="shared" si="293"/>
        <v/>
      </c>
      <c r="E107" s="233" t="str">
        <f>IF(E7="","",E7)</f>
        <v/>
      </c>
      <c r="F107" s="237" t="str">
        <f t="shared" si="289"/>
        <v/>
      </c>
      <c r="G107" s="233" t="str">
        <f t="shared" si="289"/>
        <v/>
      </c>
      <c r="H107" s="233" t="str">
        <f>IF(H7="","",H7)</f>
        <v/>
      </c>
      <c r="I107" s="237" t="str">
        <f t="shared" si="290"/>
        <v/>
      </c>
      <c r="J107" s="239" t="str">
        <f t="shared" si="290"/>
        <v/>
      </c>
      <c r="K107" s="239">
        <f t="shared" si="290"/>
        <v>0</v>
      </c>
      <c r="L107" s="238">
        <f t="shared" si="291"/>
        <v>0</v>
      </c>
      <c r="M107" s="238">
        <f t="shared" si="291"/>
        <v>0</v>
      </c>
      <c r="HG107" s="450"/>
      <c r="HH107" s="450"/>
    </row>
    <row r="108" spans="1:216">
      <c r="A108" s="232" t="str">
        <f t="shared" si="292"/>
        <v/>
      </c>
      <c r="B108" s="233" t="str">
        <f t="shared" si="292"/>
        <v/>
      </c>
      <c r="C108" s="233" t="str">
        <f t="shared" si="293"/>
        <v/>
      </c>
      <c r="D108" s="233" t="str">
        <f t="shared" si="293"/>
        <v/>
      </c>
      <c r="E108" s="233" t="str">
        <f>IF(E8="","",E8)</f>
        <v/>
      </c>
      <c r="F108" s="237" t="str">
        <f t="shared" si="289"/>
        <v/>
      </c>
      <c r="G108" s="233" t="str">
        <f t="shared" si="289"/>
        <v/>
      </c>
      <c r="H108" s="233" t="str">
        <f>IF(H8="","",H8)</f>
        <v/>
      </c>
      <c r="I108" s="237" t="str">
        <f t="shared" si="290"/>
        <v/>
      </c>
      <c r="J108" s="239" t="str">
        <f t="shared" si="290"/>
        <v/>
      </c>
      <c r="K108" s="239">
        <f t="shared" si="290"/>
        <v>0</v>
      </c>
      <c r="L108" s="238">
        <f>IF(L8="","",L8)</f>
        <v>0</v>
      </c>
      <c r="M108" s="238">
        <f>IF(M8="","",M8)</f>
        <v>0</v>
      </c>
      <c r="HG108" s="450"/>
      <c r="HH108" s="450"/>
    </row>
    <row r="109" spans="1:216">
      <c r="A109" s="232" t="str">
        <f t="shared" si="292"/>
        <v/>
      </c>
      <c r="B109" s="233" t="str">
        <f t="shared" si="292"/>
        <v/>
      </c>
      <c r="C109" s="233" t="str">
        <f t="shared" si="293"/>
        <v/>
      </c>
      <c r="D109" s="233" t="str">
        <f t="shared" si="293"/>
        <v/>
      </c>
      <c r="E109" s="233" t="str">
        <f>IF(E9="","",E9)</f>
        <v/>
      </c>
      <c r="F109" s="237" t="str">
        <f t="shared" si="289"/>
        <v/>
      </c>
      <c r="G109" s="233" t="str">
        <f t="shared" si="289"/>
        <v/>
      </c>
      <c r="H109" s="233" t="str">
        <f>IF(H9="","",H9)</f>
        <v/>
      </c>
      <c r="I109" s="237" t="str">
        <f t="shared" si="290"/>
        <v/>
      </c>
      <c r="J109" s="239" t="str">
        <f t="shared" si="290"/>
        <v/>
      </c>
      <c r="K109" s="239">
        <f t="shared" si="290"/>
        <v>0</v>
      </c>
      <c r="L109" s="238">
        <f>IF(L9="","",L9)</f>
        <v>0</v>
      </c>
      <c r="M109" s="238">
        <f>IF(M9="","",M9)</f>
        <v>0</v>
      </c>
      <c r="HG109" s="450"/>
      <c r="HH109" s="450"/>
    </row>
    <row r="110" spans="1:216">
      <c r="A110" s="232" t="str">
        <f t="shared" ref="A110:M110" si="294">IF(A10="","",A10)</f>
        <v/>
      </c>
      <c r="B110" s="233" t="str">
        <f t="shared" si="294"/>
        <v/>
      </c>
      <c r="C110" s="233" t="str">
        <f t="shared" si="294"/>
        <v/>
      </c>
      <c r="D110" s="233" t="str">
        <f t="shared" si="294"/>
        <v/>
      </c>
      <c r="E110" s="233" t="str">
        <f t="shared" si="294"/>
        <v/>
      </c>
      <c r="F110" s="237" t="str">
        <f t="shared" si="294"/>
        <v/>
      </c>
      <c r="G110" s="233" t="str">
        <f t="shared" si="294"/>
        <v/>
      </c>
      <c r="H110" s="233" t="str">
        <f t="shared" si="294"/>
        <v/>
      </c>
      <c r="I110" s="237" t="str">
        <f t="shared" si="294"/>
        <v/>
      </c>
      <c r="J110" s="239" t="str">
        <f t="shared" si="294"/>
        <v/>
      </c>
      <c r="K110" s="239">
        <f t="shared" si="294"/>
        <v>0</v>
      </c>
      <c r="L110" s="238">
        <f t="shared" si="294"/>
        <v>0</v>
      </c>
      <c r="M110" s="238">
        <f t="shared" si="294"/>
        <v>0</v>
      </c>
      <c r="HG110" s="450"/>
      <c r="HH110" s="450"/>
    </row>
    <row r="111" spans="1:216">
      <c r="A111" s="232" t="str">
        <f t="shared" ref="A111:M111" si="295">IF(A11="","",A11)</f>
        <v/>
      </c>
      <c r="B111" s="233" t="str">
        <f t="shared" si="295"/>
        <v/>
      </c>
      <c r="C111" s="233" t="str">
        <f t="shared" si="295"/>
        <v/>
      </c>
      <c r="D111" s="233" t="str">
        <f t="shared" si="295"/>
        <v/>
      </c>
      <c r="E111" s="233" t="str">
        <f t="shared" si="295"/>
        <v/>
      </c>
      <c r="F111" s="237" t="str">
        <f t="shared" si="295"/>
        <v/>
      </c>
      <c r="G111" s="233" t="str">
        <f t="shared" si="295"/>
        <v/>
      </c>
      <c r="H111" s="233" t="str">
        <f t="shared" si="295"/>
        <v/>
      </c>
      <c r="I111" s="237" t="str">
        <f t="shared" si="295"/>
        <v/>
      </c>
      <c r="J111" s="239" t="str">
        <f t="shared" si="295"/>
        <v/>
      </c>
      <c r="K111" s="239">
        <f t="shared" si="295"/>
        <v>0</v>
      </c>
      <c r="L111" s="238">
        <f t="shared" si="295"/>
        <v>0</v>
      </c>
      <c r="M111" s="238">
        <f t="shared" si="295"/>
        <v>0</v>
      </c>
      <c r="HG111" s="450"/>
      <c r="HH111" s="450"/>
    </row>
    <row r="112" spans="1:216">
      <c r="A112" s="232" t="str">
        <f t="shared" ref="A112:M112" si="296">IF(A12="","",A12)</f>
        <v/>
      </c>
      <c r="B112" s="233" t="str">
        <f t="shared" si="296"/>
        <v/>
      </c>
      <c r="C112" s="233" t="str">
        <f t="shared" si="296"/>
        <v/>
      </c>
      <c r="D112" s="233" t="str">
        <f t="shared" si="296"/>
        <v/>
      </c>
      <c r="E112" s="233" t="str">
        <f t="shared" si="296"/>
        <v/>
      </c>
      <c r="F112" s="237" t="str">
        <f t="shared" si="296"/>
        <v/>
      </c>
      <c r="G112" s="233" t="str">
        <f t="shared" si="296"/>
        <v/>
      </c>
      <c r="H112" s="233" t="str">
        <f t="shared" si="296"/>
        <v/>
      </c>
      <c r="I112" s="237" t="str">
        <f t="shared" si="296"/>
        <v/>
      </c>
      <c r="J112" s="239" t="str">
        <f t="shared" si="296"/>
        <v/>
      </c>
      <c r="K112" s="239">
        <f t="shared" si="296"/>
        <v>0</v>
      </c>
      <c r="L112" s="238">
        <f t="shared" si="296"/>
        <v>0</v>
      </c>
      <c r="M112" s="238">
        <f t="shared" si="296"/>
        <v>0</v>
      </c>
      <c r="HG112" s="450"/>
      <c r="HH112" s="450"/>
    </row>
    <row r="113" spans="1:216">
      <c r="A113" s="232" t="str">
        <f t="shared" ref="A113:M113" si="297">IF(A13="","",A13)</f>
        <v/>
      </c>
      <c r="B113" s="233" t="str">
        <f t="shared" si="297"/>
        <v/>
      </c>
      <c r="C113" s="233" t="str">
        <f t="shared" si="297"/>
        <v/>
      </c>
      <c r="D113" s="233" t="str">
        <f t="shared" si="297"/>
        <v/>
      </c>
      <c r="E113" s="233" t="str">
        <f t="shared" si="297"/>
        <v/>
      </c>
      <c r="F113" s="237" t="str">
        <f t="shared" si="297"/>
        <v/>
      </c>
      <c r="G113" s="233" t="str">
        <f t="shared" si="297"/>
        <v/>
      </c>
      <c r="H113" s="233" t="str">
        <f t="shared" si="297"/>
        <v/>
      </c>
      <c r="I113" s="237" t="str">
        <f t="shared" si="297"/>
        <v/>
      </c>
      <c r="J113" s="239" t="str">
        <f t="shared" si="297"/>
        <v/>
      </c>
      <c r="K113" s="239">
        <f t="shared" si="297"/>
        <v>0</v>
      </c>
      <c r="L113" s="238">
        <f t="shared" si="297"/>
        <v>0</v>
      </c>
      <c r="M113" s="238">
        <f t="shared" si="297"/>
        <v>0</v>
      </c>
      <c r="HG113" s="450"/>
      <c r="HH113" s="450"/>
    </row>
    <row r="114" spans="1:216">
      <c r="A114" s="232" t="str">
        <f t="shared" ref="A114:M114" si="298">IF(A14="","",A14)</f>
        <v/>
      </c>
      <c r="B114" s="233" t="str">
        <f t="shared" si="298"/>
        <v/>
      </c>
      <c r="C114" s="233" t="str">
        <f t="shared" si="298"/>
        <v/>
      </c>
      <c r="D114" s="233" t="str">
        <f t="shared" si="298"/>
        <v/>
      </c>
      <c r="E114" s="233" t="str">
        <f t="shared" si="298"/>
        <v/>
      </c>
      <c r="F114" s="237" t="str">
        <f t="shared" si="298"/>
        <v/>
      </c>
      <c r="G114" s="233" t="str">
        <f t="shared" si="298"/>
        <v/>
      </c>
      <c r="H114" s="233" t="str">
        <f t="shared" si="298"/>
        <v/>
      </c>
      <c r="I114" s="237" t="str">
        <f t="shared" si="298"/>
        <v/>
      </c>
      <c r="J114" s="239" t="str">
        <f t="shared" si="298"/>
        <v/>
      </c>
      <c r="K114" s="239">
        <f t="shared" si="298"/>
        <v>0</v>
      </c>
      <c r="L114" s="238">
        <f t="shared" si="298"/>
        <v>0</v>
      </c>
      <c r="M114" s="238">
        <f t="shared" si="298"/>
        <v>0</v>
      </c>
      <c r="HG114" s="450"/>
      <c r="HH114" s="450"/>
    </row>
    <row r="115" spans="1:216">
      <c r="A115" s="232" t="str">
        <f t="shared" ref="A115:M115" si="299">IF(A15="","",A15)</f>
        <v/>
      </c>
      <c r="B115" s="233" t="str">
        <f t="shared" si="299"/>
        <v/>
      </c>
      <c r="C115" s="233" t="str">
        <f t="shared" si="299"/>
        <v/>
      </c>
      <c r="D115" s="233" t="str">
        <f t="shared" si="299"/>
        <v/>
      </c>
      <c r="E115" s="233" t="str">
        <f t="shared" si="299"/>
        <v/>
      </c>
      <c r="F115" s="237" t="str">
        <f t="shared" si="299"/>
        <v/>
      </c>
      <c r="G115" s="233" t="str">
        <f t="shared" si="299"/>
        <v/>
      </c>
      <c r="H115" s="233" t="str">
        <f t="shared" si="299"/>
        <v/>
      </c>
      <c r="I115" s="237" t="str">
        <f t="shared" si="299"/>
        <v/>
      </c>
      <c r="J115" s="239" t="str">
        <f t="shared" si="299"/>
        <v/>
      </c>
      <c r="K115" s="239">
        <f t="shared" si="299"/>
        <v>0</v>
      </c>
      <c r="L115" s="238">
        <f t="shared" si="299"/>
        <v>0</v>
      </c>
      <c r="M115" s="238">
        <f t="shared" si="299"/>
        <v>0</v>
      </c>
      <c r="HG115" s="450"/>
      <c r="HH115" s="450"/>
    </row>
    <row r="116" spans="1:216">
      <c r="A116" s="232" t="str">
        <f t="shared" ref="A116:M116" si="300">IF(A16="","",A16)</f>
        <v/>
      </c>
      <c r="B116" s="233" t="str">
        <f t="shared" si="300"/>
        <v/>
      </c>
      <c r="C116" s="233" t="str">
        <f t="shared" si="300"/>
        <v/>
      </c>
      <c r="D116" s="233" t="str">
        <f t="shared" si="300"/>
        <v/>
      </c>
      <c r="E116" s="233" t="str">
        <f t="shared" si="300"/>
        <v/>
      </c>
      <c r="F116" s="237" t="str">
        <f t="shared" si="300"/>
        <v/>
      </c>
      <c r="G116" s="233" t="str">
        <f t="shared" si="300"/>
        <v/>
      </c>
      <c r="H116" s="233" t="str">
        <f t="shared" si="300"/>
        <v/>
      </c>
      <c r="I116" s="237" t="str">
        <f t="shared" si="300"/>
        <v/>
      </c>
      <c r="J116" s="239" t="str">
        <f t="shared" si="300"/>
        <v/>
      </c>
      <c r="K116" s="239">
        <f t="shared" si="300"/>
        <v>0</v>
      </c>
      <c r="L116" s="238">
        <f t="shared" si="300"/>
        <v>0</v>
      </c>
      <c r="M116" s="238">
        <f t="shared" si="300"/>
        <v>0</v>
      </c>
      <c r="HG116" s="450"/>
      <c r="HH116" s="450"/>
    </row>
    <row r="117" spans="1:216">
      <c r="A117" s="232" t="str">
        <f t="shared" ref="A117:M117" si="301">IF(A17="","",A17)</f>
        <v/>
      </c>
      <c r="B117" s="233" t="str">
        <f t="shared" si="301"/>
        <v/>
      </c>
      <c r="C117" s="233" t="str">
        <f t="shared" si="301"/>
        <v/>
      </c>
      <c r="D117" s="233" t="str">
        <f t="shared" si="301"/>
        <v/>
      </c>
      <c r="E117" s="233" t="str">
        <f t="shared" si="301"/>
        <v/>
      </c>
      <c r="F117" s="237" t="str">
        <f t="shared" si="301"/>
        <v/>
      </c>
      <c r="G117" s="233" t="str">
        <f t="shared" si="301"/>
        <v/>
      </c>
      <c r="H117" s="233" t="str">
        <f t="shared" si="301"/>
        <v/>
      </c>
      <c r="I117" s="237" t="str">
        <f t="shared" si="301"/>
        <v/>
      </c>
      <c r="J117" s="239" t="str">
        <f t="shared" si="301"/>
        <v/>
      </c>
      <c r="K117" s="239">
        <f t="shared" si="301"/>
        <v>0</v>
      </c>
      <c r="L117" s="238">
        <f t="shared" si="301"/>
        <v>0</v>
      </c>
      <c r="M117" s="238">
        <f t="shared" si="301"/>
        <v>0</v>
      </c>
      <c r="HG117" s="450"/>
      <c r="HH117" s="450"/>
    </row>
    <row r="118" spans="1:216">
      <c r="A118" s="232" t="str">
        <f t="shared" ref="A118:M118" si="302">IF(A18="","",A18)</f>
        <v/>
      </c>
      <c r="B118" s="233" t="str">
        <f t="shared" si="302"/>
        <v/>
      </c>
      <c r="C118" s="233" t="str">
        <f t="shared" si="302"/>
        <v/>
      </c>
      <c r="D118" s="233" t="str">
        <f t="shared" si="302"/>
        <v/>
      </c>
      <c r="E118" s="233" t="str">
        <f t="shared" si="302"/>
        <v/>
      </c>
      <c r="F118" s="237" t="str">
        <f t="shared" si="302"/>
        <v/>
      </c>
      <c r="G118" s="233" t="str">
        <f t="shared" si="302"/>
        <v/>
      </c>
      <c r="H118" s="233" t="str">
        <f t="shared" si="302"/>
        <v/>
      </c>
      <c r="I118" s="237" t="str">
        <f t="shared" si="302"/>
        <v/>
      </c>
      <c r="J118" s="239" t="str">
        <f t="shared" si="302"/>
        <v/>
      </c>
      <c r="K118" s="239">
        <f t="shared" si="302"/>
        <v>0</v>
      </c>
      <c r="L118" s="238">
        <f t="shared" si="302"/>
        <v>0</v>
      </c>
      <c r="M118" s="238">
        <f t="shared" si="302"/>
        <v>0</v>
      </c>
      <c r="HG118" s="450"/>
      <c r="HH118" s="450"/>
    </row>
    <row r="119" spans="1:216">
      <c r="A119" s="232" t="str">
        <f t="shared" ref="A119:M119" si="303">IF(A19="","",A19)</f>
        <v/>
      </c>
      <c r="B119" s="233" t="str">
        <f t="shared" si="303"/>
        <v/>
      </c>
      <c r="C119" s="233" t="str">
        <f t="shared" si="303"/>
        <v/>
      </c>
      <c r="D119" s="233" t="str">
        <f t="shared" si="303"/>
        <v/>
      </c>
      <c r="E119" s="233" t="str">
        <f t="shared" si="303"/>
        <v/>
      </c>
      <c r="F119" s="237" t="str">
        <f t="shared" si="303"/>
        <v/>
      </c>
      <c r="G119" s="233" t="str">
        <f t="shared" si="303"/>
        <v/>
      </c>
      <c r="H119" s="233" t="str">
        <f t="shared" si="303"/>
        <v/>
      </c>
      <c r="I119" s="237" t="str">
        <f t="shared" si="303"/>
        <v/>
      </c>
      <c r="J119" s="239" t="str">
        <f t="shared" si="303"/>
        <v/>
      </c>
      <c r="K119" s="239">
        <f t="shared" si="303"/>
        <v>0</v>
      </c>
      <c r="L119" s="238">
        <f t="shared" si="303"/>
        <v>0</v>
      </c>
      <c r="M119" s="238">
        <f t="shared" si="303"/>
        <v>0</v>
      </c>
      <c r="HG119" s="450"/>
      <c r="HH119" s="450"/>
    </row>
    <row r="120" spans="1:216">
      <c r="A120" s="232" t="str">
        <f t="shared" ref="A120:M120" si="304">IF(A20="","",A20)</f>
        <v/>
      </c>
      <c r="B120" s="233" t="str">
        <f t="shared" si="304"/>
        <v/>
      </c>
      <c r="C120" s="233" t="str">
        <f t="shared" si="304"/>
        <v/>
      </c>
      <c r="D120" s="233" t="str">
        <f t="shared" si="304"/>
        <v/>
      </c>
      <c r="E120" s="233" t="str">
        <f t="shared" si="304"/>
        <v/>
      </c>
      <c r="F120" s="237" t="str">
        <f t="shared" si="304"/>
        <v/>
      </c>
      <c r="G120" s="233" t="str">
        <f t="shared" si="304"/>
        <v/>
      </c>
      <c r="H120" s="233" t="str">
        <f t="shared" si="304"/>
        <v/>
      </c>
      <c r="I120" s="237" t="str">
        <f t="shared" si="304"/>
        <v/>
      </c>
      <c r="J120" s="239" t="str">
        <f t="shared" si="304"/>
        <v/>
      </c>
      <c r="K120" s="239">
        <f t="shared" si="304"/>
        <v>0</v>
      </c>
      <c r="L120" s="238">
        <f t="shared" si="304"/>
        <v>0</v>
      </c>
      <c r="M120" s="238">
        <f t="shared" si="304"/>
        <v>0</v>
      </c>
      <c r="HG120" s="450"/>
      <c r="HH120" s="450"/>
    </row>
    <row r="121" spans="1:216">
      <c r="A121" s="232" t="str">
        <f t="shared" ref="A121:M121" si="305">IF(A21="","",A21)</f>
        <v/>
      </c>
      <c r="B121" s="233" t="str">
        <f t="shared" si="305"/>
        <v/>
      </c>
      <c r="C121" s="233" t="str">
        <f t="shared" si="305"/>
        <v/>
      </c>
      <c r="D121" s="233" t="str">
        <f t="shared" si="305"/>
        <v/>
      </c>
      <c r="E121" s="233" t="str">
        <f t="shared" si="305"/>
        <v/>
      </c>
      <c r="F121" s="237" t="str">
        <f t="shared" si="305"/>
        <v/>
      </c>
      <c r="G121" s="233" t="str">
        <f t="shared" si="305"/>
        <v/>
      </c>
      <c r="H121" s="233" t="str">
        <f t="shared" si="305"/>
        <v/>
      </c>
      <c r="I121" s="237" t="str">
        <f t="shared" si="305"/>
        <v/>
      </c>
      <c r="J121" s="239" t="str">
        <f t="shared" si="305"/>
        <v/>
      </c>
      <c r="K121" s="239">
        <f t="shared" si="305"/>
        <v>0</v>
      </c>
      <c r="L121" s="238">
        <f t="shared" si="305"/>
        <v>0</v>
      </c>
      <c r="M121" s="238">
        <f t="shared" si="305"/>
        <v>0</v>
      </c>
      <c r="HG121" s="450"/>
      <c r="HH121" s="450"/>
    </row>
    <row r="122" spans="1:216">
      <c r="A122" s="232" t="str">
        <f t="shared" ref="A122:M122" si="306">IF(A22="","",A22)</f>
        <v/>
      </c>
      <c r="B122" s="233" t="str">
        <f t="shared" si="306"/>
        <v/>
      </c>
      <c r="C122" s="233" t="str">
        <f t="shared" si="306"/>
        <v/>
      </c>
      <c r="D122" s="233" t="str">
        <f t="shared" si="306"/>
        <v/>
      </c>
      <c r="E122" s="233" t="str">
        <f t="shared" si="306"/>
        <v/>
      </c>
      <c r="F122" s="237" t="str">
        <f t="shared" si="306"/>
        <v/>
      </c>
      <c r="G122" s="233" t="str">
        <f t="shared" si="306"/>
        <v/>
      </c>
      <c r="H122" s="233" t="str">
        <f t="shared" si="306"/>
        <v/>
      </c>
      <c r="I122" s="237" t="str">
        <f t="shared" si="306"/>
        <v/>
      </c>
      <c r="J122" s="239" t="str">
        <f t="shared" si="306"/>
        <v/>
      </c>
      <c r="K122" s="239">
        <f t="shared" si="306"/>
        <v>0</v>
      </c>
      <c r="L122" s="238">
        <f t="shared" si="306"/>
        <v>0</v>
      </c>
      <c r="M122" s="238">
        <f t="shared" si="306"/>
        <v>0</v>
      </c>
      <c r="HG122" s="450"/>
      <c r="HH122" s="450"/>
    </row>
    <row r="123" spans="1:216">
      <c r="A123" s="232" t="str">
        <f t="shared" ref="A123:M123" si="307">IF(A23="","",A23)</f>
        <v/>
      </c>
      <c r="B123" s="233" t="str">
        <f t="shared" si="307"/>
        <v/>
      </c>
      <c r="C123" s="233" t="str">
        <f t="shared" si="307"/>
        <v/>
      </c>
      <c r="D123" s="233" t="str">
        <f t="shared" si="307"/>
        <v/>
      </c>
      <c r="E123" s="233" t="str">
        <f t="shared" si="307"/>
        <v/>
      </c>
      <c r="F123" s="237" t="str">
        <f t="shared" si="307"/>
        <v/>
      </c>
      <c r="G123" s="233" t="str">
        <f t="shared" si="307"/>
        <v/>
      </c>
      <c r="H123" s="233" t="str">
        <f t="shared" si="307"/>
        <v/>
      </c>
      <c r="I123" s="237" t="str">
        <f t="shared" si="307"/>
        <v/>
      </c>
      <c r="J123" s="239" t="str">
        <f t="shared" si="307"/>
        <v/>
      </c>
      <c r="K123" s="239">
        <f t="shared" si="307"/>
        <v>0</v>
      </c>
      <c r="L123" s="238">
        <f t="shared" si="307"/>
        <v>0</v>
      </c>
      <c r="M123" s="238">
        <f t="shared" si="307"/>
        <v>0</v>
      </c>
      <c r="HG123" s="450"/>
      <c r="HH123" s="450"/>
    </row>
    <row r="124" spans="1:216">
      <c r="A124" s="232" t="str">
        <f t="shared" ref="A124:M124" si="308">IF(A24="","",A24)</f>
        <v/>
      </c>
      <c r="B124" s="233" t="str">
        <f t="shared" si="308"/>
        <v/>
      </c>
      <c r="C124" s="233" t="str">
        <f t="shared" si="308"/>
        <v/>
      </c>
      <c r="D124" s="233" t="str">
        <f t="shared" si="308"/>
        <v/>
      </c>
      <c r="E124" s="233" t="str">
        <f t="shared" si="308"/>
        <v/>
      </c>
      <c r="F124" s="237" t="str">
        <f t="shared" si="308"/>
        <v/>
      </c>
      <c r="G124" s="233" t="str">
        <f t="shared" si="308"/>
        <v/>
      </c>
      <c r="H124" s="233" t="str">
        <f t="shared" si="308"/>
        <v/>
      </c>
      <c r="I124" s="237" t="str">
        <f t="shared" si="308"/>
        <v/>
      </c>
      <c r="J124" s="239" t="str">
        <f t="shared" si="308"/>
        <v/>
      </c>
      <c r="K124" s="239">
        <f t="shared" si="308"/>
        <v>0</v>
      </c>
      <c r="L124" s="238">
        <f t="shared" si="308"/>
        <v>0</v>
      </c>
      <c r="M124" s="238">
        <f t="shared" si="308"/>
        <v>0</v>
      </c>
      <c r="HG124" s="450"/>
      <c r="HH124" s="450"/>
    </row>
    <row r="125" spans="1:216">
      <c r="A125" s="232" t="str">
        <f t="shared" ref="A125:M125" si="309">IF(A25="","",A25)</f>
        <v/>
      </c>
      <c r="B125" s="233" t="str">
        <f t="shared" si="309"/>
        <v/>
      </c>
      <c r="C125" s="233" t="str">
        <f t="shared" si="309"/>
        <v/>
      </c>
      <c r="D125" s="233" t="str">
        <f t="shared" si="309"/>
        <v/>
      </c>
      <c r="E125" s="233" t="str">
        <f t="shared" si="309"/>
        <v/>
      </c>
      <c r="F125" s="237" t="str">
        <f t="shared" si="309"/>
        <v/>
      </c>
      <c r="G125" s="233" t="str">
        <f t="shared" si="309"/>
        <v/>
      </c>
      <c r="H125" s="233" t="str">
        <f t="shared" si="309"/>
        <v/>
      </c>
      <c r="I125" s="237" t="str">
        <f t="shared" si="309"/>
        <v/>
      </c>
      <c r="J125" s="239" t="str">
        <f t="shared" si="309"/>
        <v/>
      </c>
      <c r="K125" s="239">
        <f t="shared" si="309"/>
        <v>0</v>
      </c>
      <c r="L125" s="238">
        <f t="shared" si="309"/>
        <v>0</v>
      </c>
      <c r="M125" s="238">
        <f t="shared" si="309"/>
        <v>0</v>
      </c>
      <c r="HG125" s="450"/>
      <c r="HH125" s="450"/>
    </row>
    <row r="126" spans="1:216">
      <c r="A126" s="232" t="str">
        <f t="shared" ref="A126:M126" si="310">IF(A26="","",A26)</f>
        <v/>
      </c>
      <c r="B126" s="233" t="str">
        <f t="shared" si="310"/>
        <v/>
      </c>
      <c r="C126" s="233" t="str">
        <f t="shared" si="310"/>
        <v/>
      </c>
      <c r="D126" s="233" t="str">
        <f t="shared" si="310"/>
        <v/>
      </c>
      <c r="E126" s="233" t="str">
        <f t="shared" si="310"/>
        <v/>
      </c>
      <c r="F126" s="237" t="str">
        <f t="shared" si="310"/>
        <v/>
      </c>
      <c r="G126" s="233" t="str">
        <f t="shared" si="310"/>
        <v/>
      </c>
      <c r="H126" s="233" t="str">
        <f t="shared" si="310"/>
        <v/>
      </c>
      <c r="I126" s="237" t="str">
        <f t="shared" si="310"/>
        <v/>
      </c>
      <c r="J126" s="239" t="str">
        <f t="shared" si="310"/>
        <v/>
      </c>
      <c r="K126" s="239">
        <f t="shared" si="310"/>
        <v>0</v>
      </c>
      <c r="L126" s="238">
        <f t="shared" si="310"/>
        <v>0</v>
      </c>
      <c r="M126" s="238">
        <f t="shared" si="310"/>
        <v>0</v>
      </c>
      <c r="HG126" s="450"/>
      <c r="HH126" s="450"/>
    </row>
    <row r="127" spans="1:216">
      <c r="A127" s="232" t="str">
        <f t="shared" ref="A127:M127" si="311">IF(A27="","",A27)</f>
        <v/>
      </c>
      <c r="B127" s="233" t="str">
        <f t="shared" si="311"/>
        <v/>
      </c>
      <c r="C127" s="233" t="str">
        <f t="shared" si="311"/>
        <v/>
      </c>
      <c r="D127" s="233" t="str">
        <f t="shared" si="311"/>
        <v/>
      </c>
      <c r="E127" s="233" t="str">
        <f t="shared" si="311"/>
        <v/>
      </c>
      <c r="F127" s="237" t="str">
        <f t="shared" si="311"/>
        <v/>
      </c>
      <c r="G127" s="233" t="str">
        <f t="shared" si="311"/>
        <v/>
      </c>
      <c r="H127" s="233" t="str">
        <f t="shared" si="311"/>
        <v/>
      </c>
      <c r="I127" s="237" t="str">
        <f t="shared" si="311"/>
        <v/>
      </c>
      <c r="J127" s="239" t="str">
        <f t="shared" si="311"/>
        <v/>
      </c>
      <c r="K127" s="239">
        <f t="shared" si="311"/>
        <v>0</v>
      </c>
      <c r="L127" s="238">
        <f t="shared" si="311"/>
        <v>0</v>
      </c>
      <c r="M127" s="238">
        <f t="shared" si="311"/>
        <v>0</v>
      </c>
      <c r="HG127" s="450"/>
      <c r="HH127" s="450"/>
    </row>
    <row r="128" spans="1:216">
      <c r="A128" s="232" t="str">
        <f t="shared" ref="A128:M128" si="312">IF(A28="","",A28)</f>
        <v/>
      </c>
      <c r="B128" s="233" t="str">
        <f t="shared" si="312"/>
        <v/>
      </c>
      <c r="C128" s="233" t="str">
        <f t="shared" si="312"/>
        <v/>
      </c>
      <c r="D128" s="233" t="str">
        <f t="shared" si="312"/>
        <v/>
      </c>
      <c r="E128" s="233" t="str">
        <f t="shared" si="312"/>
        <v/>
      </c>
      <c r="F128" s="237" t="str">
        <f t="shared" si="312"/>
        <v/>
      </c>
      <c r="G128" s="233" t="str">
        <f t="shared" si="312"/>
        <v/>
      </c>
      <c r="H128" s="233" t="str">
        <f t="shared" si="312"/>
        <v/>
      </c>
      <c r="I128" s="237" t="str">
        <f t="shared" si="312"/>
        <v/>
      </c>
      <c r="J128" s="239" t="str">
        <f t="shared" si="312"/>
        <v/>
      </c>
      <c r="K128" s="239">
        <f t="shared" si="312"/>
        <v>0</v>
      </c>
      <c r="L128" s="238">
        <f t="shared" si="312"/>
        <v>0</v>
      </c>
      <c r="M128" s="238">
        <f t="shared" si="312"/>
        <v>0</v>
      </c>
      <c r="HG128" s="450"/>
      <c r="HH128" s="450"/>
    </row>
    <row r="129" spans="1:216">
      <c r="A129" s="232" t="str">
        <f t="shared" ref="A129:M129" si="313">IF(A29="","",A29)</f>
        <v/>
      </c>
      <c r="B129" s="233" t="str">
        <f t="shared" si="313"/>
        <v/>
      </c>
      <c r="C129" s="233" t="str">
        <f t="shared" si="313"/>
        <v/>
      </c>
      <c r="D129" s="233" t="str">
        <f t="shared" si="313"/>
        <v/>
      </c>
      <c r="E129" s="233" t="str">
        <f t="shared" si="313"/>
        <v/>
      </c>
      <c r="F129" s="237" t="str">
        <f t="shared" si="313"/>
        <v/>
      </c>
      <c r="G129" s="233" t="str">
        <f t="shared" si="313"/>
        <v/>
      </c>
      <c r="H129" s="233" t="str">
        <f t="shared" si="313"/>
        <v/>
      </c>
      <c r="I129" s="237" t="str">
        <f t="shared" si="313"/>
        <v/>
      </c>
      <c r="J129" s="239" t="str">
        <f t="shared" si="313"/>
        <v/>
      </c>
      <c r="K129" s="239">
        <f t="shared" si="313"/>
        <v>0</v>
      </c>
      <c r="L129" s="238">
        <f t="shared" si="313"/>
        <v>0</v>
      </c>
      <c r="M129" s="238">
        <f t="shared" si="313"/>
        <v>0</v>
      </c>
      <c r="HG129" s="450"/>
      <c r="HH129" s="450"/>
    </row>
    <row r="130" spans="1:216">
      <c r="A130" s="232" t="str">
        <f t="shared" ref="A130:M130" si="314">IF(A30="","",A30)</f>
        <v/>
      </c>
      <c r="B130" s="233" t="str">
        <f t="shared" si="314"/>
        <v/>
      </c>
      <c r="C130" s="233" t="str">
        <f t="shared" si="314"/>
        <v/>
      </c>
      <c r="D130" s="233" t="str">
        <f t="shared" si="314"/>
        <v/>
      </c>
      <c r="E130" s="233" t="str">
        <f t="shared" si="314"/>
        <v/>
      </c>
      <c r="F130" s="237" t="str">
        <f t="shared" si="314"/>
        <v/>
      </c>
      <c r="G130" s="233" t="str">
        <f t="shared" si="314"/>
        <v/>
      </c>
      <c r="H130" s="233" t="str">
        <f t="shared" si="314"/>
        <v/>
      </c>
      <c r="I130" s="237" t="str">
        <f t="shared" si="314"/>
        <v/>
      </c>
      <c r="J130" s="239" t="str">
        <f t="shared" si="314"/>
        <v/>
      </c>
      <c r="K130" s="239">
        <f t="shared" si="314"/>
        <v>0</v>
      </c>
      <c r="L130" s="238">
        <f t="shared" si="314"/>
        <v>0</v>
      </c>
      <c r="M130" s="238">
        <f t="shared" si="314"/>
        <v>0</v>
      </c>
      <c r="HG130" s="450"/>
      <c r="HH130" s="450"/>
    </row>
    <row r="131" spans="1:216">
      <c r="A131" s="232" t="str">
        <f t="shared" ref="A131:M131" si="315">IF(A31="","",A31)</f>
        <v/>
      </c>
      <c r="B131" s="233" t="str">
        <f t="shared" si="315"/>
        <v/>
      </c>
      <c r="C131" s="233" t="str">
        <f t="shared" si="315"/>
        <v/>
      </c>
      <c r="D131" s="233" t="str">
        <f t="shared" si="315"/>
        <v/>
      </c>
      <c r="E131" s="233" t="str">
        <f t="shared" si="315"/>
        <v/>
      </c>
      <c r="F131" s="237" t="str">
        <f t="shared" si="315"/>
        <v/>
      </c>
      <c r="G131" s="233" t="str">
        <f t="shared" si="315"/>
        <v/>
      </c>
      <c r="H131" s="233" t="str">
        <f t="shared" si="315"/>
        <v/>
      </c>
      <c r="I131" s="237" t="str">
        <f t="shared" si="315"/>
        <v/>
      </c>
      <c r="J131" s="239" t="str">
        <f t="shared" si="315"/>
        <v/>
      </c>
      <c r="K131" s="239">
        <f t="shared" si="315"/>
        <v>0</v>
      </c>
      <c r="L131" s="238">
        <f t="shared" si="315"/>
        <v>0</v>
      </c>
      <c r="M131" s="238">
        <f t="shared" si="315"/>
        <v>0</v>
      </c>
      <c r="HG131" s="450"/>
      <c r="HH131" s="450"/>
    </row>
    <row r="132" spans="1:216">
      <c r="A132" s="232" t="str">
        <f t="shared" ref="A132:M132" si="316">IF(A32="","",A32)</f>
        <v/>
      </c>
      <c r="B132" s="233" t="str">
        <f t="shared" si="316"/>
        <v/>
      </c>
      <c r="C132" s="233" t="str">
        <f t="shared" si="316"/>
        <v/>
      </c>
      <c r="D132" s="233" t="str">
        <f t="shared" si="316"/>
        <v/>
      </c>
      <c r="E132" s="233" t="str">
        <f t="shared" si="316"/>
        <v/>
      </c>
      <c r="F132" s="237" t="str">
        <f t="shared" si="316"/>
        <v/>
      </c>
      <c r="G132" s="233" t="str">
        <f t="shared" si="316"/>
        <v/>
      </c>
      <c r="H132" s="233" t="str">
        <f t="shared" si="316"/>
        <v/>
      </c>
      <c r="I132" s="237" t="str">
        <f t="shared" si="316"/>
        <v/>
      </c>
      <c r="J132" s="239" t="str">
        <f t="shared" si="316"/>
        <v/>
      </c>
      <c r="K132" s="239">
        <f t="shared" si="316"/>
        <v>0</v>
      </c>
      <c r="L132" s="238">
        <f t="shared" si="316"/>
        <v>0</v>
      </c>
      <c r="M132" s="238">
        <f t="shared" si="316"/>
        <v>0</v>
      </c>
      <c r="HG132" s="450"/>
      <c r="HH132" s="450"/>
    </row>
    <row r="133" spans="1:216">
      <c r="A133" s="232" t="str">
        <f t="shared" ref="A133:M133" si="317">IF(A33="","",A33)</f>
        <v/>
      </c>
      <c r="B133" s="233" t="str">
        <f t="shared" si="317"/>
        <v/>
      </c>
      <c r="C133" s="233" t="str">
        <f t="shared" si="317"/>
        <v/>
      </c>
      <c r="D133" s="233" t="str">
        <f t="shared" si="317"/>
        <v/>
      </c>
      <c r="E133" s="233" t="str">
        <f t="shared" si="317"/>
        <v/>
      </c>
      <c r="F133" s="237" t="str">
        <f t="shared" si="317"/>
        <v/>
      </c>
      <c r="G133" s="233" t="str">
        <f t="shared" si="317"/>
        <v/>
      </c>
      <c r="H133" s="233" t="str">
        <f t="shared" si="317"/>
        <v/>
      </c>
      <c r="I133" s="237" t="str">
        <f t="shared" si="317"/>
        <v/>
      </c>
      <c r="J133" s="239" t="str">
        <f t="shared" si="317"/>
        <v/>
      </c>
      <c r="K133" s="239">
        <f t="shared" si="317"/>
        <v>0</v>
      </c>
      <c r="L133" s="238">
        <f t="shared" si="317"/>
        <v>0</v>
      </c>
      <c r="M133" s="238">
        <f t="shared" si="317"/>
        <v>0</v>
      </c>
      <c r="HG133" s="450"/>
      <c r="HH133" s="450"/>
    </row>
    <row r="134" spans="1:216">
      <c r="A134" s="232" t="str">
        <f t="shared" ref="A134:M134" si="318">IF(A34="","",A34)</f>
        <v/>
      </c>
      <c r="B134" s="233" t="str">
        <f t="shared" si="318"/>
        <v/>
      </c>
      <c r="C134" s="233" t="str">
        <f t="shared" si="318"/>
        <v/>
      </c>
      <c r="D134" s="233" t="str">
        <f t="shared" si="318"/>
        <v/>
      </c>
      <c r="E134" s="233" t="str">
        <f t="shared" si="318"/>
        <v/>
      </c>
      <c r="F134" s="237" t="str">
        <f t="shared" si="318"/>
        <v/>
      </c>
      <c r="G134" s="233" t="str">
        <f t="shared" si="318"/>
        <v/>
      </c>
      <c r="H134" s="233" t="str">
        <f t="shared" si="318"/>
        <v/>
      </c>
      <c r="I134" s="237" t="str">
        <f t="shared" si="318"/>
        <v/>
      </c>
      <c r="J134" s="239" t="str">
        <f t="shared" si="318"/>
        <v/>
      </c>
      <c r="K134" s="239">
        <f t="shared" si="318"/>
        <v>0</v>
      </c>
      <c r="L134" s="238">
        <f t="shared" si="318"/>
        <v>0</v>
      </c>
      <c r="M134" s="238">
        <f t="shared" si="318"/>
        <v>0</v>
      </c>
      <c r="HG134" s="450"/>
      <c r="HH134" s="450"/>
    </row>
    <row r="135" spans="1:216">
      <c r="A135" s="232" t="str">
        <f t="shared" ref="A135:M135" si="319">IF(A35="","",A35)</f>
        <v/>
      </c>
      <c r="B135" s="233" t="str">
        <f t="shared" si="319"/>
        <v/>
      </c>
      <c r="C135" s="233" t="str">
        <f t="shared" si="319"/>
        <v/>
      </c>
      <c r="D135" s="233" t="str">
        <f t="shared" si="319"/>
        <v/>
      </c>
      <c r="E135" s="233" t="str">
        <f t="shared" si="319"/>
        <v/>
      </c>
      <c r="F135" s="237" t="str">
        <f t="shared" si="319"/>
        <v/>
      </c>
      <c r="G135" s="233" t="str">
        <f t="shared" si="319"/>
        <v/>
      </c>
      <c r="H135" s="233" t="str">
        <f t="shared" si="319"/>
        <v/>
      </c>
      <c r="I135" s="237" t="str">
        <f t="shared" si="319"/>
        <v/>
      </c>
      <c r="J135" s="239" t="str">
        <f t="shared" si="319"/>
        <v/>
      </c>
      <c r="K135" s="239">
        <f t="shared" si="319"/>
        <v>0</v>
      </c>
      <c r="L135" s="238">
        <f t="shared" si="319"/>
        <v>0</v>
      </c>
      <c r="M135" s="238">
        <f t="shared" si="319"/>
        <v>0</v>
      </c>
      <c r="HG135" s="450"/>
      <c r="HH135" s="450"/>
    </row>
    <row r="136" spans="1:216">
      <c r="A136" s="232" t="str">
        <f t="shared" ref="A136:M136" si="320">IF(A36="","",A36)</f>
        <v/>
      </c>
      <c r="B136" s="233" t="str">
        <f t="shared" si="320"/>
        <v/>
      </c>
      <c r="C136" s="233" t="str">
        <f t="shared" si="320"/>
        <v/>
      </c>
      <c r="D136" s="233" t="str">
        <f t="shared" si="320"/>
        <v/>
      </c>
      <c r="E136" s="233" t="str">
        <f t="shared" si="320"/>
        <v/>
      </c>
      <c r="F136" s="237" t="str">
        <f t="shared" si="320"/>
        <v/>
      </c>
      <c r="G136" s="233" t="str">
        <f t="shared" si="320"/>
        <v/>
      </c>
      <c r="H136" s="233" t="str">
        <f t="shared" si="320"/>
        <v/>
      </c>
      <c r="I136" s="237" t="str">
        <f t="shared" si="320"/>
        <v/>
      </c>
      <c r="J136" s="239" t="str">
        <f t="shared" si="320"/>
        <v/>
      </c>
      <c r="K136" s="239">
        <f t="shared" si="320"/>
        <v>0</v>
      </c>
      <c r="L136" s="238">
        <f t="shared" si="320"/>
        <v>0</v>
      </c>
      <c r="M136" s="238">
        <f t="shared" si="320"/>
        <v>0</v>
      </c>
      <c r="HG136" s="450"/>
      <c r="HH136" s="450"/>
    </row>
    <row r="137" spans="1:216">
      <c r="A137" s="232" t="str">
        <f t="shared" ref="A137:M137" si="321">IF(A37="","",A37)</f>
        <v/>
      </c>
      <c r="B137" s="233" t="str">
        <f t="shared" si="321"/>
        <v/>
      </c>
      <c r="C137" s="233" t="str">
        <f t="shared" si="321"/>
        <v/>
      </c>
      <c r="D137" s="233" t="str">
        <f t="shared" si="321"/>
        <v/>
      </c>
      <c r="E137" s="233" t="str">
        <f t="shared" si="321"/>
        <v/>
      </c>
      <c r="F137" s="237" t="str">
        <f t="shared" si="321"/>
        <v/>
      </c>
      <c r="G137" s="233" t="str">
        <f t="shared" si="321"/>
        <v/>
      </c>
      <c r="H137" s="233" t="str">
        <f t="shared" si="321"/>
        <v/>
      </c>
      <c r="I137" s="237" t="str">
        <f t="shared" si="321"/>
        <v/>
      </c>
      <c r="J137" s="239" t="str">
        <f t="shared" si="321"/>
        <v/>
      </c>
      <c r="K137" s="239">
        <f t="shared" si="321"/>
        <v>0</v>
      </c>
      <c r="L137" s="238">
        <f t="shared" si="321"/>
        <v>0</v>
      </c>
      <c r="M137" s="238">
        <f t="shared" si="321"/>
        <v>0</v>
      </c>
      <c r="HG137" s="450"/>
      <c r="HH137" s="450"/>
    </row>
    <row r="138" spans="1:216">
      <c r="A138" s="232" t="str">
        <f t="shared" ref="A138:M138" si="322">IF(A38="","",A38)</f>
        <v/>
      </c>
      <c r="B138" s="233" t="str">
        <f t="shared" si="322"/>
        <v/>
      </c>
      <c r="C138" s="233" t="str">
        <f t="shared" si="322"/>
        <v/>
      </c>
      <c r="D138" s="233" t="str">
        <f t="shared" si="322"/>
        <v/>
      </c>
      <c r="E138" s="233" t="str">
        <f t="shared" si="322"/>
        <v/>
      </c>
      <c r="F138" s="237" t="str">
        <f t="shared" si="322"/>
        <v/>
      </c>
      <c r="G138" s="233" t="str">
        <f t="shared" si="322"/>
        <v/>
      </c>
      <c r="H138" s="233" t="str">
        <f t="shared" si="322"/>
        <v/>
      </c>
      <c r="I138" s="237" t="str">
        <f t="shared" si="322"/>
        <v/>
      </c>
      <c r="J138" s="239" t="str">
        <f t="shared" si="322"/>
        <v/>
      </c>
      <c r="K138" s="239">
        <f t="shared" si="322"/>
        <v>0</v>
      </c>
      <c r="L138" s="238">
        <f t="shared" si="322"/>
        <v>0</v>
      </c>
      <c r="M138" s="238">
        <f t="shared" si="322"/>
        <v>0</v>
      </c>
      <c r="HG138" s="450"/>
      <c r="HH138" s="450"/>
    </row>
    <row r="139" spans="1:216">
      <c r="A139" s="232" t="str">
        <f t="shared" ref="A139:M139" si="323">IF(A39="","",A39)</f>
        <v/>
      </c>
      <c r="B139" s="233" t="str">
        <f t="shared" si="323"/>
        <v/>
      </c>
      <c r="C139" s="233" t="str">
        <f t="shared" si="323"/>
        <v/>
      </c>
      <c r="D139" s="233" t="str">
        <f t="shared" si="323"/>
        <v/>
      </c>
      <c r="E139" s="233" t="str">
        <f t="shared" si="323"/>
        <v/>
      </c>
      <c r="F139" s="237" t="str">
        <f t="shared" si="323"/>
        <v/>
      </c>
      <c r="G139" s="233" t="str">
        <f t="shared" si="323"/>
        <v/>
      </c>
      <c r="H139" s="233" t="str">
        <f t="shared" si="323"/>
        <v/>
      </c>
      <c r="I139" s="237" t="str">
        <f t="shared" si="323"/>
        <v/>
      </c>
      <c r="J139" s="239" t="str">
        <f t="shared" si="323"/>
        <v/>
      </c>
      <c r="K139" s="239">
        <f t="shared" si="323"/>
        <v>0</v>
      </c>
      <c r="L139" s="238">
        <f t="shared" si="323"/>
        <v>0</v>
      </c>
      <c r="M139" s="238">
        <f t="shared" si="323"/>
        <v>0</v>
      </c>
      <c r="HG139" s="450"/>
      <c r="HH139" s="450"/>
    </row>
    <row r="140" spans="1:216">
      <c r="A140" s="232" t="str">
        <f t="shared" ref="A140:M140" si="324">IF(A40="","",A40)</f>
        <v/>
      </c>
      <c r="B140" s="233" t="str">
        <f t="shared" si="324"/>
        <v/>
      </c>
      <c r="C140" s="233" t="str">
        <f t="shared" si="324"/>
        <v/>
      </c>
      <c r="D140" s="233" t="str">
        <f t="shared" si="324"/>
        <v/>
      </c>
      <c r="E140" s="233" t="str">
        <f t="shared" si="324"/>
        <v/>
      </c>
      <c r="F140" s="237" t="str">
        <f t="shared" si="324"/>
        <v/>
      </c>
      <c r="G140" s="233" t="str">
        <f t="shared" si="324"/>
        <v/>
      </c>
      <c r="H140" s="233" t="str">
        <f t="shared" si="324"/>
        <v/>
      </c>
      <c r="I140" s="237" t="str">
        <f t="shared" si="324"/>
        <v/>
      </c>
      <c r="J140" s="239" t="str">
        <f t="shared" si="324"/>
        <v/>
      </c>
      <c r="K140" s="239">
        <f t="shared" si="324"/>
        <v>0</v>
      </c>
      <c r="L140" s="238">
        <f t="shared" si="324"/>
        <v>0</v>
      </c>
      <c r="M140" s="238">
        <f t="shared" si="324"/>
        <v>0</v>
      </c>
      <c r="HG140" s="450"/>
      <c r="HH140" s="450"/>
    </row>
    <row r="141" spans="1:216">
      <c r="A141" s="232" t="str">
        <f t="shared" ref="A141:M141" si="325">IF(A41="","",A41)</f>
        <v/>
      </c>
      <c r="B141" s="233" t="str">
        <f t="shared" si="325"/>
        <v/>
      </c>
      <c r="C141" s="233" t="str">
        <f t="shared" si="325"/>
        <v/>
      </c>
      <c r="D141" s="233" t="str">
        <f t="shared" si="325"/>
        <v/>
      </c>
      <c r="E141" s="233" t="str">
        <f t="shared" si="325"/>
        <v/>
      </c>
      <c r="F141" s="237" t="str">
        <f t="shared" si="325"/>
        <v/>
      </c>
      <c r="G141" s="233" t="str">
        <f t="shared" si="325"/>
        <v/>
      </c>
      <c r="H141" s="233" t="str">
        <f t="shared" si="325"/>
        <v/>
      </c>
      <c r="I141" s="237" t="str">
        <f t="shared" si="325"/>
        <v/>
      </c>
      <c r="J141" s="239" t="str">
        <f t="shared" si="325"/>
        <v/>
      </c>
      <c r="K141" s="239">
        <f t="shared" si="325"/>
        <v>0</v>
      </c>
      <c r="L141" s="238">
        <f t="shared" si="325"/>
        <v>0</v>
      </c>
      <c r="M141" s="238">
        <f t="shared" si="325"/>
        <v>0</v>
      </c>
      <c r="HG141" s="450"/>
      <c r="HH141" s="450"/>
    </row>
    <row r="142" spans="1:216">
      <c r="A142" s="232" t="str">
        <f t="shared" ref="A142:M142" si="326">IF(A42="","",A42)</f>
        <v/>
      </c>
      <c r="B142" s="233" t="str">
        <f t="shared" si="326"/>
        <v/>
      </c>
      <c r="C142" s="233" t="str">
        <f t="shared" si="326"/>
        <v/>
      </c>
      <c r="D142" s="233" t="str">
        <f t="shared" si="326"/>
        <v/>
      </c>
      <c r="E142" s="233" t="str">
        <f t="shared" si="326"/>
        <v/>
      </c>
      <c r="F142" s="237" t="str">
        <f t="shared" si="326"/>
        <v/>
      </c>
      <c r="G142" s="233" t="str">
        <f t="shared" si="326"/>
        <v/>
      </c>
      <c r="H142" s="233" t="str">
        <f t="shared" si="326"/>
        <v/>
      </c>
      <c r="I142" s="237" t="str">
        <f t="shared" si="326"/>
        <v/>
      </c>
      <c r="J142" s="239" t="str">
        <f t="shared" si="326"/>
        <v/>
      </c>
      <c r="K142" s="239">
        <f t="shared" si="326"/>
        <v>0</v>
      </c>
      <c r="L142" s="238">
        <f t="shared" si="326"/>
        <v>0</v>
      </c>
      <c r="M142" s="238">
        <f t="shared" si="326"/>
        <v>0</v>
      </c>
      <c r="HG142" s="450"/>
      <c r="HH142" s="450"/>
    </row>
    <row r="143" spans="1:216">
      <c r="A143" s="232" t="str">
        <f t="shared" ref="A143:M143" si="327">IF(A43="","",A43)</f>
        <v/>
      </c>
      <c r="B143" s="233" t="str">
        <f t="shared" si="327"/>
        <v/>
      </c>
      <c r="C143" s="233" t="str">
        <f t="shared" si="327"/>
        <v/>
      </c>
      <c r="D143" s="233" t="str">
        <f t="shared" si="327"/>
        <v/>
      </c>
      <c r="E143" s="233" t="str">
        <f t="shared" si="327"/>
        <v/>
      </c>
      <c r="F143" s="237" t="str">
        <f t="shared" si="327"/>
        <v/>
      </c>
      <c r="G143" s="233" t="str">
        <f t="shared" si="327"/>
        <v/>
      </c>
      <c r="H143" s="233" t="str">
        <f t="shared" si="327"/>
        <v/>
      </c>
      <c r="I143" s="237" t="str">
        <f t="shared" si="327"/>
        <v/>
      </c>
      <c r="J143" s="239" t="str">
        <f t="shared" si="327"/>
        <v/>
      </c>
      <c r="K143" s="239">
        <f t="shared" si="327"/>
        <v>0</v>
      </c>
      <c r="L143" s="238">
        <f t="shared" si="327"/>
        <v>0</v>
      </c>
      <c r="M143" s="238">
        <f t="shared" si="327"/>
        <v>0</v>
      </c>
      <c r="HG143" s="450"/>
      <c r="HH143" s="450"/>
    </row>
    <row r="144" spans="1:216">
      <c r="A144" s="232" t="str">
        <f t="shared" ref="A144:M144" si="328">IF(A44="","",A44)</f>
        <v/>
      </c>
      <c r="B144" s="233" t="str">
        <f t="shared" si="328"/>
        <v/>
      </c>
      <c r="C144" s="233" t="str">
        <f t="shared" si="328"/>
        <v/>
      </c>
      <c r="D144" s="233" t="str">
        <f t="shared" si="328"/>
        <v/>
      </c>
      <c r="E144" s="233" t="str">
        <f t="shared" si="328"/>
        <v/>
      </c>
      <c r="F144" s="237" t="str">
        <f t="shared" si="328"/>
        <v/>
      </c>
      <c r="G144" s="233" t="str">
        <f t="shared" si="328"/>
        <v/>
      </c>
      <c r="H144" s="233" t="str">
        <f t="shared" si="328"/>
        <v/>
      </c>
      <c r="I144" s="237" t="str">
        <f t="shared" si="328"/>
        <v/>
      </c>
      <c r="J144" s="239" t="str">
        <f t="shared" si="328"/>
        <v/>
      </c>
      <c r="K144" s="239">
        <f t="shared" si="328"/>
        <v>0</v>
      </c>
      <c r="L144" s="238">
        <f t="shared" si="328"/>
        <v>0</v>
      </c>
      <c r="M144" s="238">
        <f t="shared" si="328"/>
        <v>0</v>
      </c>
      <c r="HG144" s="450"/>
      <c r="HH144" s="450"/>
    </row>
    <row r="145" spans="1:216">
      <c r="A145" s="232" t="str">
        <f t="shared" ref="A145:M145" si="329">IF(A45="","",A45)</f>
        <v/>
      </c>
      <c r="B145" s="233" t="str">
        <f t="shared" si="329"/>
        <v/>
      </c>
      <c r="C145" s="233" t="str">
        <f t="shared" si="329"/>
        <v/>
      </c>
      <c r="D145" s="233" t="str">
        <f t="shared" si="329"/>
        <v/>
      </c>
      <c r="E145" s="233" t="str">
        <f t="shared" si="329"/>
        <v/>
      </c>
      <c r="F145" s="237" t="str">
        <f t="shared" si="329"/>
        <v/>
      </c>
      <c r="G145" s="233" t="str">
        <f t="shared" si="329"/>
        <v/>
      </c>
      <c r="H145" s="233" t="str">
        <f t="shared" si="329"/>
        <v/>
      </c>
      <c r="I145" s="237" t="str">
        <f t="shared" si="329"/>
        <v/>
      </c>
      <c r="J145" s="239" t="str">
        <f t="shared" si="329"/>
        <v/>
      </c>
      <c r="K145" s="239">
        <f t="shared" si="329"/>
        <v>0</v>
      </c>
      <c r="L145" s="238">
        <f t="shared" si="329"/>
        <v>0</v>
      </c>
      <c r="M145" s="238">
        <f t="shared" si="329"/>
        <v>0</v>
      </c>
      <c r="HG145" s="450"/>
      <c r="HH145" s="450"/>
    </row>
    <row r="146" spans="1:216">
      <c r="A146" s="232" t="str">
        <f t="shared" ref="A146:M146" si="330">IF(A46="","",A46)</f>
        <v/>
      </c>
      <c r="B146" s="233" t="str">
        <f t="shared" si="330"/>
        <v/>
      </c>
      <c r="C146" s="233" t="str">
        <f t="shared" si="330"/>
        <v/>
      </c>
      <c r="D146" s="233" t="str">
        <f t="shared" si="330"/>
        <v/>
      </c>
      <c r="E146" s="233" t="str">
        <f t="shared" si="330"/>
        <v/>
      </c>
      <c r="F146" s="237" t="str">
        <f t="shared" si="330"/>
        <v/>
      </c>
      <c r="G146" s="233" t="str">
        <f t="shared" si="330"/>
        <v/>
      </c>
      <c r="H146" s="233" t="str">
        <f t="shared" si="330"/>
        <v/>
      </c>
      <c r="I146" s="237" t="str">
        <f t="shared" si="330"/>
        <v/>
      </c>
      <c r="J146" s="239" t="str">
        <f t="shared" si="330"/>
        <v/>
      </c>
      <c r="K146" s="239">
        <f t="shared" si="330"/>
        <v>0</v>
      </c>
      <c r="L146" s="238">
        <f t="shared" si="330"/>
        <v>0</v>
      </c>
      <c r="M146" s="238">
        <f t="shared" si="330"/>
        <v>0</v>
      </c>
      <c r="HG146" s="450"/>
      <c r="HH146" s="450"/>
    </row>
    <row r="147" spans="1:216">
      <c r="A147" s="232" t="str">
        <f t="shared" ref="A147:M147" si="331">IF(A47="","",A47)</f>
        <v/>
      </c>
      <c r="B147" s="233" t="str">
        <f t="shared" si="331"/>
        <v/>
      </c>
      <c r="C147" s="233" t="str">
        <f t="shared" si="331"/>
        <v/>
      </c>
      <c r="D147" s="233" t="str">
        <f t="shared" si="331"/>
        <v/>
      </c>
      <c r="E147" s="233" t="str">
        <f t="shared" si="331"/>
        <v/>
      </c>
      <c r="F147" s="237" t="str">
        <f t="shared" si="331"/>
        <v/>
      </c>
      <c r="G147" s="233" t="str">
        <f t="shared" si="331"/>
        <v/>
      </c>
      <c r="H147" s="233" t="str">
        <f t="shared" si="331"/>
        <v/>
      </c>
      <c r="I147" s="237" t="str">
        <f t="shared" si="331"/>
        <v/>
      </c>
      <c r="J147" s="239" t="str">
        <f t="shared" si="331"/>
        <v/>
      </c>
      <c r="K147" s="239">
        <f t="shared" si="331"/>
        <v>0</v>
      </c>
      <c r="L147" s="238">
        <f t="shared" si="331"/>
        <v>0</v>
      </c>
      <c r="M147" s="238">
        <f t="shared" si="331"/>
        <v>0</v>
      </c>
      <c r="HG147" s="450"/>
      <c r="HH147" s="450"/>
    </row>
    <row r="148" spans="1:216">
      <c r="A148" s="232" t="str">
        <f t="shared" ref="A148:M148" si="332">IF(A48="","",A48)</f>
        <v/>
      </c>
      <c r="B148" s="233" t="str">
        <f t="shared" si="332"/>
        <v/>
      </c>
      <c r="C148" s="233" t="str">
        <f t="shared" si="332"/>
        <v/>
      </c>
      <c r="D148" s="233" t="str">
        <f t="shared" si="332"/>
        <v/>
      </c>
      <c r="E148" s="233" t="str">
        <f t="shared" si="332"/>
        <v/>
      </c>
      <c r="F148" s="237" t="str">
        <f t="shared" si="332"/>
        <v/>
      </c>
      <c r="G148" s="233" t="str">
        <f t="shared" si="332"/>
        <v/>
      </c>
      <c r="H148" s="233" t="str">
        <f t="shared" si="332"/>
        <v/>
      </c>
      <c r="I148" s="237" t="str">
        <f t="shared" si="332"/>
        <v/>
      </c>
      <c r="J148" s="239" t="str">
        <f t="shared" si="332"/>
        <v/>
      </c>
      <c r="K148" s="239">
        <f t="shared" si="332"/>
        <v>0</v>
      </c>
      <c r="L148" s="238">
        <f t="shared" si="332"/>
        <v>0</v>
      </c>
      <c r="M148" s="238">
        <f t="shared" si="332"/>
        <v>0</v>
      </c>
      <c r="HG148" s="450"/>
      <c r="HH148" s="450"/>
    </row>
    <row r="149" spans="1:216">
      <c r="A149" s="232" t="str">
        <f t="shared" ref="A149:M149" si="333">IF(A49="","",A49)</f>
        <v/>
      </c>
      <c r="B149" s="233" t="str">
        <f t="shared" si="333"/>
        <v/>
      </c>
      <c r="C149" s="233" t="str">
        <f t="shared" si="333"/>
        <v/>
      </c>
      <c r="D149" s="233" t="str">
        <f t="shared" si="333"/>
        <v/>
      </c>
      <c r="E149" s="233" t="str">
        <f t="shared" si="333"/>
        <v/>
      </c>
      <c r="F149" s="237" t="str">
        <f t="shared" si="333"/>
        <v/>
      </c>
      <c r="G149" s="233" t="str">
        <f t="shared" si="333"/>
        <v/>
      </c>
      <c r="H149" s="233" t="str">
        <f t="shared" si="333"/>
        <v/>
      </c>
      <c r="I149" s="237" t="str">
        <f t="shared" si="333"/>
        <v/>
      </c>
      <c r="J149" s="239" t="str">
        <f t="shared" si="333"/>
        <v/>
      </c>
      <c r="K149" s="239">
        <f t="shared" si="333"/>
        <v>0</v>
      </c>
      <c r="L149" s="238">
        <f t="shared" si="333"/>
        <v>0</v>
      </c>
      <c r="M149" s="238">
        <f t="shared" si="333"/>
        <v>0</v>
      </c>
      <c r="HG149" s="450"/>
      <c r="HH149" s="450"/>
    </row>
    <row r="150" spans="1:216">
      <c r="A150" s="232" t="str">
        <f t="shared" ref="A150:M150" si="334">IF(A50="","",A50)</f>
        <v/>
      </c>
      <c r="B150" s="233" t="str">
        <f t="shared" si="334"/>
        <v/>
      </c>
      <c r="C150" s="233" t="str">
        <f t="shared" si="334"/>
        <v/>
      </c>
      <c r="D150" s="233" t="str">
        <f t="shared" si="334"/>
        <v/>
      </c>
      <c r="E150" s="233" t="str">
        <f t="shared" si="334"/>
        <v/>
      </c>
      <c r="F150" s="237" t="str">
        <f t="shared" si="334"/>
        <v/>
      </c>
      <c r="G150" s="233" t="str">
        <f t="shared" si="334"/>
        <v/>
      </c>
      <c r="H150" s="233" t="str">
        <f t="shared" si="334"/>
        <v/>
      </c>
      <c r="I150" s="237" t="str">
        <f t="shared" si="334"/>
        <v/>
      </c>
      <c r="J150" s="239" t="str">
        <f t="shared" si="334"/>
        <v/>
      </c>
      <c r="K150" s="239">
        <f t="shared" si="334"/>
        <v>0</v>
      </c>
      <c r="L150" s="238">
        <f t="shared" si="334"/>
        <v>0</v>
      </c>
      <c r="M150" s="238">
        <f t="shared" si="334"/>
        <v>0</v>
      </c>
      <c r="HG150" s="450"/>
      <c r="HH150" s="450"/>
    </row>
    <row r="151" spans="1:216">
      <c r="A151" s="232" t="str">
        <f t="shared" ref="A151:M151" si="335">IF(A51="","",A51)</f>
        <v/>
      </c>
      <c r="B151" s="233" t="str">
        <f t="shared" si="335"/>
        <v/>
      </c>
      <c r="C151" s="233" t="str">
        <f t="shared" si="335"/>
        <v/>
      </c>
      <c r="D151" s="233" t="str">
        <f t="shared" si="335"/>
        <v/>
      </c>
      <c r="E151" s="233" t="str">
        <f t="shared" si="335"/>
        <v/>
      </c>
      <c r="F151" s="237" t="str">
        <f t="shared" si="335"/>
        <v/>
      </c>
      <c r="G151" s="233" t="str">
        <f t="shared" si="335"/>
        <v/>
      </c>
      <c r="H151" s="233" t="str">
        <f t="shared" si="335"/>
        <v/>
      </c>
      <c r="I151" s="237" t="str">
        <f t="shared" si="335"/>
        <v/>
      </c>
      <c r="J151" s="239" t="str">
        <f t="shared" si="335"/>
        <v/>
      </c>
      <c r="K151" s="239">
        <f t="shared" si="335"/>
        <v>0</v>
      </c>
      <c r="L151" s="238">
        <f t="shared" si="335"/>
        <v>0</v>
      </c>
      <c r="M151" s="238">
        <f t="shared" si="335"/>
        <v>0</v>
      </c>
      <c r="HG151" s="450"/>
      <c r="HH151" s="450"/>
    </row>
    <row r="152" spans="1:216">
      <c r="A152" s="232" t="str">
        <f t="shared" ref="A152:M152" si="336">IF(A52="","",A52)</f>
        <v/>
      </c>
      <c r="B152" s="233" t="str">
        <f t="shared" si="336"/>
        <v/>
      </c>
      <c r="C152" s="233" t="str">
        <f t="shared" si="336"/>
        <v/>
      </c>
      <c r="D152" s="233" t="str">
        <f t="shared" si="336"/>
        <v/>
      </c>
      <c r="E152" s="233" t="str">
        <f t="shared" si="336"/>
        <v/>
      </c>
      <c r="F152" s="237" t="str">
        <f t="shared" si="336"/>
        <v/>
      </c>
      <c r="G152" s="233" t="str">
        <f t="shared" si="336"/>
        <v/>
      </c>
      <c r="H152" s="233" t="str">
        <f t="shared" si="336"/>
        <v/>
      </c>
      <c r="I152" s="237" t="str">
        <f t="shared" si="336"/>
        <v/>
      </c>
      <c r="J152" s="239" t="str">
        <f t="shared" si="336"/>
        <v/>
      </c>
      <c r="K152" s="239">
        <f t="shared" si="336"/>
        <v>0</v>
      </c>
      <c r="L152" s="238">
        <f t="shared" si="336"/>
        <v>0</v>
      </c>
      <c r="M152" s="238">
        <f t="shared" si="336"/>
        <v>0</v>
      </c>
      <c r="HG152" s="450"/>
      <c r="HH152" s="450"/>
    </row>
    <row r="153" spans="1:216">
      <c r="A153" s="232" t="str">
        <f t="shared" ref="A153:M153" si="337">IF(A53="","",A53)</f>
        <v/>
      </c>
      <c r="B153" s="233" t="str">
        <f t="shared" si="337"/>
        <v/>
      </c>
      <c r="C153" s="233" t="str">
        <f t="shared" si="337"/>
        <v/>
      </c>
      <c r="D153" s="233" t="str">
        <f t="shared" si="337"/>
        <v/>
      </c>
      <c r="E153" s="233" t="str">
        <f t="shared" si="337"/>
        <v/>
      </c>
      <c r="F153" s="237" t="str">
        <f t="shared" si="337"/>
        <v/>
      </c>
      <c r="G153" s="233" t="str">
        <f t="shared" si="337"/>
        <v/>
      </c>
      <c r="H153" s="233" t="str">
        <f t="shared" si="337"/>
        <v/>
      </c>
      <c r="I153" s="237" t="str">
        <f t="shared" si="337"/>
        <v/>
      </c>
      <c r="J153" s="239" t="str">
        <f t="shared" si="337"/>
        <v/>
      </c>
      <c r="K153" s="239">
        <f t="shared" si="337"/>
        <v>0</v>
      </c>
      <c r="L153" s="238">
        <f t="shared" si="337"/>
        <v>0</v>
      </c>
      <c r="M153" s="238">
        <f t="shared" si="337"/>
        <v>0</v>
      </c>
      <c r="HG153" s="450"/>
      <c r="HH153" s="450"/>
    </row>
    <row r="154" spans="1:216">
      <c r="A154" s="232" t="str">
        <f t="shared" ref="A154:M154" si="338">IF(A54="","",A54)</f>
        <v/>
      </c>
      <c r="B154" s="233" t="str">
        <f t="shared" si="338"/>
        <v/>
      </c>
      <c r="C154" s="233" t="str">
        <f t="shared" si="338"/>
        <v/>
      </c>
      <c r="D154" s="233" t="str">
        <f t="shared" si="338"/>
        <v/>
      </c>
      <c r="E154" s="233" t="str">
        <f t="shared" si="338"/>
        <v/>
      </c>
      <c r="F154" s="237" t="str">
        <f t="shared" si="338"/>
        <v/>
      </c>
      <c r="G154" s="233" t="str">
        <f t="shared" si="338"/>
        <v/>
      </c>
      <c r="H154" s="233" t="str">
        <f t="shared" si="338"/>
        <v/>
      </c>
      <c r="I154" s="237" t="str">
        <f t="shared" si="338"/>
        <v/>
      </c>
      <c r="J154" s="239" t="str">
        <f t="shared" si="338"/>
        <v/>
      </c>
      <c r="K154" s="239">
        <f t="shared" si="338"/>
        <v>0</v>
      </c>
      <c r="L154" s="238">
        <f t="shared" si="338"/>
        <v>0</v>
      </c>
      <c r="M154" s="238">
        <f t="shared" si="338"/>
        <v>0</v>
      </c>
      <c r="HG154" s="450"/>
      <c r="HH154" s="450"/>
    </row>
    <row r="155" spans="1:216">
      <c r="A155" s="232" t="str">
        <f t="shared" ref="A155:M155" si="339">IF(A55="","",A55)</f>
        <v/>
      </c>
      <c r="B155" s="233" t="str">
        <f t="shared" si="339"/>
        <v/>
      </c>
      <c r="C155" s="233" t="str">
        <f t="shared" si="339"/>
        <v/>
      </c>
      <c r="D155" s="233" t="str">
        <f t="shared" si="339"/>
        <v/>
      </c>
      <c r="E155" s="233" t="str">
        <f t="shared" si="339"/>
        <v/>
      </c>
      <c r="F155" s="237" t="str">
        <f t="shared" si="339"/>
        <v/>
      </c>
      <c r="G155" s="233" t="str">
        <f t="shared" si="339"/>
        <v/>
      </c>
      <c r="H155" s="233" t="str">
        <f t="shared" si="339"/>
        <v/>
      </c>
      <c r="I155" s="237" t="str">
        <f t="shared" si="339"/>
        <v/>
      </c>
      <c r="J155" s="239" t="str">
        <f t="shared" si="339"/>
        <v/>
      </c>
      <c r="K155" s="239">
        <f t="shared" si="339"/>
        <v>0</v>
      </c>
      <c r="L155" s="238">
        <f t="shared" si="339"/>
        <v>0</v>
      </c>
      <c r="M155" s="238">
        <f t="shared" si="339"/>
        <v>0</v>
      </c>
      <c r="HG155" s="450"/>
      <c r="HH155" s="450"/>
    </row>
    <row r="156" spans="1:216">
      <c r="A156" s="232" t="str">
        <f t="shared" ref="A156:M156" si="340">IF(A56="","",A56)</f>
        <v/>
      </c>
      <c r="B156" s="233" t="str">
        <f t="shared" si="340"/>
        <v/>
      </c>
      <c r="C156" s="233" t="str">
        <f t="shared" si="340"/>
        <v/>
      </c>
      <c r="D156" s="233" t="str">
        <f t="shared" si="340"/>
        <v/>
      </c>
      <c r="E156" s="233" t="str">
        <f t="shared" si="340"/>
        <v/>
      </c>
      <c r="F156" s="237" t="str">
        <f t="shared" si="340"/>
        <v/>
      </c>
      <c r="G156" s="233" t="str">
        <f t="shared" si="340"/>
        <v/>
      </c>
      <c r="H156" s="233" t="str">
        <f t="shared" si="340"/>
        <v/>
      </c>
      <c r="I156" s="237" t="str">
        <f t="shared" si="340"/>
        <v/>
      </c>
      <c r="J156" s="239" t="str">
        <f t="shared" si="340"/>
        <v/>
      </c>
      <c r="K156" s="239">
        <f t="shared" si="340"/>
        <v>0</v>
      </c>
      <c r="L156" s="238">
        <f t="shared" si="340"/>
        <v>0</v>
      </c>
      <c r="M156" s="238">
        <f t="shared" si="340"/>
        <v>0</v>
      </c>
      <c r="HG156" s="450"/>
      <c r="HH156" s="450"/>
    </row>
    <row r="157" spans="1:216">
      <c r="A157" s="232" t="str">
        <f t="shared" ref="A157:M157" si="341">IF(A57="","",A57)</f>
        <v/>
      </c>
      <c r="B157" s="233" t="str">
        <f t="shared" si="341"/>
        <v/>
      </c>
      <c r="C157" s="233" t="str">
        <f t="shared" si="341"/>
        <v/>
      </c>
      <c r="D157" s="233" t="str">
        <f t="shared" si="341"/>
        <v/>
      </c>
      <c r="E157" s="233" t="str">
        <f t="shared" si="341"/>
        <v/>
      </c>
      <c r="F157" s="237" t="str">
        <f t="shared" si="341"/>
        <v/>
      </c>
      <c r="G157" s="233" t="str">
        <f t="shared" si="341"/>
        <v/>
      </c>
      <c r="H157" s="233" t="str">
        <f t="shared" si="341"/>
        <v/>
      </c>
      <c r="I157" s="237" t="str">
        <f t="shared" si="341"/>
        <v/>
      </c>
      <c r="J157" s="239" t="str">
        <f t="shared" si="341"/>
        <v/>
      </c>
      <c r="K157" s="239">
        <f t="shared" si="341"/>
        <v>0</v>
      </c>
      <c r="L157" s="238">
        <f t="shared" si="341"/>
        <v>0</v>
      </c>
      <c r="M157" s="238">
        <f t="shared" si="341"/>
        <v>0</v>
      </c>
      <c r="HG157" s="450"/>
      <c r="HH157" s="450"/>
    </row>
    <row r="158" spans="1:216">
      <c r="A158" s="232" t="str">
        <f t="shared" ref="A158:M158" si="342">IF(A58="","",A58)</f>
        <v/>
      </c>
      <c r="B158" s="233" t="str">
        <f t="shared" si="342"/>
        <v/>
      </c>
      <c r="C158" s="233" t="str">
        <f t="shared" si="342"/>
        <v/>
      </c>
      <c r="D158" s="233" t="str">
        <f t="shared" si="342"/>
        <v/>
      </c>
      <c r="E158" s="233" t="str">
        <f t="shared" si="342"/>
        <v/>
      </c>
      <c r="F158" s="237" t="str">
        <f t="shared" si="342"/>
        <v/>
      </c>
      <c r="G158" s="233" t="str">
        <f t="shared" si="342"/>
        <v/>
      </c>
      <c r="H158" s="233" t="str">
        <f t="shared" si="342"/>
        <v/>
      </c>
      <c r="I158" s="237" t="str">
        <f t="shared" si="342"/>
        <v/>
      </c>
      <c r="J158" s="239" t="str">
        <f t="shared" si="342"/>
        <v/>
      </c>
      <c r="K158" s="239">
        <f t="shared" si="342"/>
        <v>0</v>
      </c>
      <c r="L158" s="238">
        <f t="shared" si="342"/>
        <v>0</v>
      </c>
      <c r="M158" s="238">
        <f t="shared" si="342"/>
        <v>0</v>
      </c>
      <c r="HG158" s="450"/>
      <c r="HH158" s="450"/>
    </row>
    <row r="159" spans="1:216">
      <c r="A159" s="232" t="str">
        <f t="shared" ref="A159:M159" si="343">IF(A59="","",A59)</f>
        <v/>
      </c>
      <c r="B159" s="233" t="str">
        <f t="shared" si="343"/>
        <v/>
      </c>
      <c r="C159" s="233" t="str">
        <f t="shared" si="343"/>
        <v/>
      </c>
      <c r="D159" s="233" t="str">
        <f t="shared" si="343"/>
        <v/>
      </c>
      <c r="E159" s="233" t="str">
        <f t="shared" si="343"/>
        <v/>
      </c>
      <c r="F159" s="237" t="str">
        <f t="shared" si="343"/>
        <v/>
      </c>
      <c r="G159" s="233" t="str">
        <f t="shared" si="343"/>
        <v/>
      </c>
      <c r="H159" s="233" t="str">
        <f t="shared" si="343"/>
        <v/>
      </c>
      <c r="I159" s="237" t="str">
        <f t="shared" si="343"/>
        <v/>
      </c>
      <c r="J159" s="239" t="str">
        <f t="shared" si="343"/>
        <v/>
      </c>
      <c r="K159" s="239">
        <f t="shared" si="343"/>
        <v>0</v>
      </c>
      <c r="L159" s="238">
        <f t="shared" si="343"/>
        <v>0</v>
      </c>
      <c r="M159" s="238">
        <f t="shared" si="343"/>
        <v>0</v>
      </c>
      <c r="HG159" s="450"/>
      <c r="HH159" s="450"/>
    </row>
    <row r="160" spans="1:216">
      <c r="A160" s="232" t="str">
        <f t="shared" ref="A160:M160" si="344">IF(A60="","",A60)</f>
        <v/>
      </c>
      <c r="B160" s="233" t="str">
        <f t="shared" si="344"/>
        <v/>
      </c>
      <c r="C160" s="233" t="str">
        <f t="shared" si="344"/>
        <v/>
      </c>
      <c r="D160" s="233" t="str">
        <f t="shared" si="344"/>
        <v/>
      </c>
      <c r="E160" s="233" t="str">
        <f t="shared" si="344"/>
        <v/>
      </c>
      <c r="F160" s="237" t="str">
        <f t="shared" si="344"/>
        <v/>
      </c>
      <c r="G160" s="233" t="str">
        <f t="shared" si="344"/>
        <v/>
      </c>
      <c r="H160" s="233" t="str">
        <f t="shared" si="344"/>
        <v/>
      </c>
      <c r="I160" s="237" t="str">
        <f t="shared" si="344"/>
        <v/>
      </c>
      <c r="J160" s="239" t="str">
        <f t="shared" si="344"/>
        <v/>
      </c>
      <c r="K160" s="239">
        <f t="shared" si="344"/>
        <v>0</v>
      </c>
      <c r="L160" s="238">
        <f t="shared" si="344"/>
        <v>0</v>
      </c>
      <c r="M160" s="238">
        <f t="shared" si="344"/>
        <v>0</v>
      </c>
      <c r="HG160" s="450"/>
      <c r="HH160" s="450"/>
    </row>
    <row r="161" spans="1:216">
      <c r="A161" s="232" t="str">
        <f t="shared" ref="A161:M161" si="345">IF(A61="","",A61)</f>
        <v/>
      </c>
      <c r="B161" s="233" t="str">
        <f t="shared" si="345"/>
        <v/>
      </c>
      <c r="C161" s="233" t="str">
        <f t="shared" si="345"/>
        <v/>
      </c>
      <c r="D161" s="233" t="str">
        <f t="shared" si="345"/>
        <v/>
      </c>
      <c r="E161" s="233" t="str">
        <f t="shared" si="345"/>
        <v/>
      </c>
      <c r="F161" s="237" t="str">
        <f t="shared" si="345"/>
        <v/>
      </c>
      <c r="G161" s="233" t="str">
        <f t="shared" si="345"/>
        <v/>
      </c>
      <c r="H161" s="233" t="str">
        <f t="shared" si="345"/>
        <v/>
      </c>
      <c r="I161" s="237" t="str">
        <f t="shared" si="345"/>
        <v/>
      </c>
      <c r="J161" s="239" t="str">
        <f t="shared" si="345"/>
        <v/>
      </c>
      <c r="K161" s="239">
        <f t="shared" si="345"/>
        <v>0</v>
      </c>
      <c r="L161" s="238">
        <f t="shared" si="345"/>
        <v>0</v>
      </c>
      <c r="M161" s="238">
        <f t="shared" si="345"/>
        <v>0</v>
      </c>
      <c r="HG161" s="450"/>
      <c r="HH161" s="450"/>
    </row>
    <row r="162" spans="1:216">
      <c r="A162" s="232" t="str">
        <f t="shared" ref="A162:M162" si="346">IF(A62="","",A62)</f>
        <v/>
      </c>
      <c r="B162" s="233" t="str">
        <f t="shared" si="346"/>
        <v/>
      </c>
      <c r="C162" s="233" t="str">
        <f t="shared" si="346"/>
        <v/>
      </c>
      <c r="D162" s="233" t="str">
        <f t="shared" si="346"/>
        <v/>
      </c>
      <c r="E162" s="233" t="str">
        <f t="shared" si="346"/>
        <v/>
      </c>
      <c r="F162" s="237" t="str">
        <f t="shared" si="346"/>
        <v/>
      </c>
      <c r="G162" s="233" t="str">
        <f t="shared" si="346"/>
        <v/>
      </c>
      <c r="H162" s="233" t="str">
        <f t="shared" si="346"/>
        <v/>
      </c>
      <c r="I162" s="237" t="str">
        <f t="shared" si="346"/>
        <v/>
      </c>
      <c r="J162" s="239" t="str">
        <f t="shared" si="346"/>
        <v/>
      </c>
      <c r="K162" s="239">
        <f t="shared" si="346"/>
        <v>0</v>
      </c>
      <c r="L162" s="238">
        <f t="shared" si="346"/>
        <v>0</v>
      </c>
      <c r="M162" s="238">
        <f t="shared" si="346"/>
        <v>0</v>
      </c>
      <c r="HG162" s="450"/>
      <c r="HH162" s="450"/>
    </row>
    <row r="163" spans="1:216">
      <c r="A163" s="232" t="str">
        <f t="shared" ref="A163:M163" si="347">IF(A63="","",A63)</f>
        <v/>
      </c>
      <c r="B163" s="233" t="str">
        <f t="shared" si="347"/>
        <v/>
      </c>
      <c r="C163" s="233" t="str">
        <f t="shared" si="347"/>
        <v/>
      </c>
      <c r="D163" s="233" t="str">
        <f t="shared" si="347"/>
        <v/>
      </c>
      <c r="E163" s="233" t="str">
        <f t="shared" si="347"/>
        <v/>
      </c>
      <c r="F163" s="237" t="str">
        <f t="shared" si="347"/>
        <v/>
      </c>
      <c r="G163" s="233" t="str">
        <f t="shared" si="347"/>
        <v/>
      </c>
      <c r="H163" s="233" t="str">
        <f t="shared" si="347"/>
        <v/>
      </c>
      <c r="I163" s="237" t="str">
        <f t="shared" si="347"/>
        <v/>
      </c>
      <c r="J163" s="239" t="str">
        <f t="shared" si="347"/>
        <v/>
      </c>
      <c r="K163" s="239">
        <f t="shared" si="347"/>
        <v>0</v>
      </c>
      <c r="L163" s="238">
        <f t="shared" si="347"/>
        <v>0</v>
      </c>
      <c r="M163" s="238">
        <f t="shared" si="347"/>
        <v>0</v>
      </c>
      <c r="HG163" s="450"/>
      <c r="HH163" s="450"/>
    </row>
    <row r="164" spans="1:216">
      <c r="A164" s="232" t="str">
        <f t="shared" ref="A164:M164" si="348">IF(A64="","",A64)</f>
        <v/>
      </c>
      <c r="B164" s="233" t="str">
        <f t="shared" si="348"/>
        <v/>
      </c>
      <c r="C164" s="233" t="str">
        <f t="shared" si="348"/>
        <v/>
      </c>
      <c r="D164" s="233" t="str">
        <f t="shared" si="348"/>
        <v/>
      </c>
      <c r="E164" s="233" t="str">
        <f t="shared" si="348"/>
        <v/>
      </c>
      <c r="F164" s="237" t="str">
        <f t="shared" si="348"/>
        <v/>
      </c>
      <c r="G164" s="233" t="str">
        <f t="shared" si="348"/>
        <v/>
      </c>
      <c r="H164" s="233" t="str">
        <f t="shared" si="348"/>
        <v/>
      </c>
      <c r="I164" s="237" t="str">
        <f t="shared" si="348"/>
        <v/>
      </c>
      <c r="J164" s="239" t="str">
        <f t="shared" si="348"/>
        <v/>
      </c>
      <c r="K164" s="239">
        <f t="shared" si="348"/>
        <v>0</v>
      </c>
      <c r="L164" s="238">
        <f t="shared" si="348"/>
        <v>0</v>
      </c>
      <c r="M164" s="238">
        <f t="shared" si="348"/>
        <v>0</v>
      </c>
      <c r="HG164" s="450"/>
      <c r="HH164" s="450"/>
    </row>
    <row r="165" spans="1:216">
      <c r="A165" s="232" t="str">
        <f t="shared" ref="A165:M165" si="349">IF(A65="","",A65)</f>
        <v/>
      </c>
      <c r="B165" s="233" t="str">
        <f t="shared" si="349"/>
        <v/>
      </c>
      <c r="C165" s="233" t="str">
        <f t="shared" si="349"/>
        <v/>
      </c>
      <c r="D165" s="233" t="str">
        <f t="shared" si="349"/>
        <v/>
      </c>
      <c r="E165" s="233" t="str">
        <f t="shared" si="349"/>
        <v/>
      </c>
      <c r="F165" s="237" t="str">
        <f t="shared" si="349"/>
        <v/>
      </c>
      <c r="G165" s="233" t="str">
        <f t="shared" si="349"/>
        <v/>
      </c>
      <c r="H165" s="233" t="str">
        <f t="shared" si="349"/>
        <v/>
      </c>
      <c r="I165" s="237" t="str">
        <f t="shared" si="349"/>
        <v/>
      </c>
      <c r="J165" s="239" t="str">
        <f t="shared" si="349"/>
        <v/>
      </c>
      <c r="K165" s="239">
        <f t="shared" si="349"/>
        <v>0</v>
      </c>
      <c r="L165" s="238">
        <f t="shared" si="349"/>
        <v>0</v>
      </c>
      <c r="M165" s="238">
        <f t="shared" si="349"/>
        <v>0</v>
      </c>
      <c r="HG165" s="450"/>
      <c r="HH165" s="450"/>
    </row>
    <row r="166" spans="1:216">
      <c r="A166" s="232" t="str">
        <f t="shared" ref="A166:M166" si="350">IF(A66="","",A66)</f>
        <v/>
      </c>
      <c r="B166" s="233" t="str">
        <f t="shared" si="350"/>
        <v/>
      </c>
      <c r="C166" s="233" t="str">
        <f t="shared" si="350"/>
        <v/>
      </c>
      <c r="D166" s="233" t="str">
        <f t="shared" si="350"/>
        <v/>
      </c>
      <c r="E166" s="233" t="str">
        <f t="shared" si="350"/>
        <v/>
      </c>
      <c r="F166" s="237" t="str">
        <f t="shared" si="350"/>
        <v/>
      </c>
      <c r="G166" s="233" t="str">
        <f t="shared" si="350"/>
        <v/>
      </c>
      <c r="H166" s="233" t="str">
        <f t="shared" si="350"/>
        <v/>
      </c>
      <c r="I166" s="237" t="str">
        <f t="shared" si="350"/>
        <v/>
      </c>
      <c r="J166" s="239" t="str">
        <f t="shared" si="350"/>
        <v/>
      </c>
      <c r="K166" s="239">
        <f t="shared" si="350"/>
        <v>0</v>
      </c>
      <c r="L166" s="238">
        <f t="shared" si="350"/>
        <v>0</v>
      </c>
      <c r="M166" s="238">
        <f t="shared" si="350"/>
        <v>0</v>
      </c>
      <c r="HG166" s="450"/>
      <c r="HH166" s="450"/>
    </row>
    <row r="167" spans="1:216">
      <c r="A167" s="232" t="str">
        <f t="shared" ref="A167:M167" si="351">IF(A67="","",A67)</f>
        <v/>
      </c>
      <c r="B167" s="233" t="str">
        <f t="shared" si="351"/>
        <v/>
      </c>
      <c r="C167" s="233" t="str">
        <f t="shared" si="351"/>
        <v/>
      </c>
      <c r="D167" s="233" t="str">
        <f t="shared" si="351"/>
        <v/>
      </c>
      <c r="E167" s="233" t="str">
        <f t="shared" si="351"/>
        <v/>
      </c>
      <c r="F167" s="237" t="str">
        <f t="shared" si="351"/>
        <v/>
      </c>
      <c r="G167" s="233" t="str">
        <f t="shared" si="351"/>
        <v/>
      </c>
      <c r="H167" s="233" t="str">
        <f t="shared" si="351"/>
        <v/>
      </c>
      <c r="I167" s="237" t="str">
        <f t="shared" si="351"/>
        <v/>
      </c>
      <c r="J167" s="239" t="str">
        <f t="shared" si="351"/>
        <v/>
      </c>
      <c r="K167" s="239">
        <f t="shared" si="351"/>
        <v>0</v>
      </c>
      <c r="L167" s="238">
        <f t="shared" si="351"/>
        <v>0</v>
      </c>
      <c r="M167" s="238">
        <f t="shared" si="351"/>
        <v>0</v>
      </c>
      <c r="HG167" s="450"/>
      <c r="HH167" s="450"/>
    </row>
    <row r="168" spans="1:216">
      <c r="A168" s="232" t="str">
        <f t="shared" ref="A168:M168" si="352">IF(A68="","",A68)</f>
        <v/>
      </c>
      <c r="B168" s="233" t="str">
        <f t="shared" si="352"/>
        <v/>
      </c>
      <c r="C168" s="233" t="str">
        <f t="shared" si="352"/>
        <v/>
      </c>
      <c r="D168" s="233" t="str">
        <f t="shared" si="352"/>
        <v/>
      </c>
      <c r="E168" s="233" t="str">
        <f t="shared" si="352"/>
        <v/>
      </c>
      <c r="F168" s="237" t="str">
        <f t="shared" si="352"/>
        <v/>
      </c>
      <c r="G168" s="233" t="str">
        <f t="shared" si="352"/>
        <v/>
      </c>
      <c r="H168" s="233" t="str">
        <f t="shared" si="352"/>
        <v/>
      </c>
      <c r="I168" s="237" t="str">
        <f t="shared" si="352"/>
        <v/>
      </c>
      <c r="J168" s="239" t="str">
        <f t="shared" si="352"/>
        <v/>
      </c>
      <c r="K168" s="239">
        <f t="shared" si="352"/>
        <v>0</v>
      </c>
      <c r="L168" s="238">
        <f t="shared" si="352"/>
        <v>0</v>
      </c>
      <c r="M168" s="238">
        <f t="shared" si="352"/>
        <v>0</v>
      </c>
      <c r="HG168" s="450"/>
      <c r="HH168" s="450"/>
    </row>
    <row r="169" spans="1:216">
      <c r="A169" s="232" t="str">
        <f t="shared" ref="A169:M169" si="353">IF(A69="","",A69)</f>
        <v/>
      </c>
      <c r="B169" s="233" t="str">
        <f t="shared" si="353"/>
        <v/>
      </c>
      <c r="C169" s="233" t="str">
        <f t="shared" si="353"/>
        <v/>
      </c>
      <c r="D169" s="233" t="str">
        <f t="shared" si="353"/>
        <v/>
      </c>
      <c r="E169" s="233" t="str">
        <f t="shared" si="353"/>
        <v/>
      </c>
      <c r="F169" s="237" t="str">
        <f t="shared" si="353"/>
        <v/>
      </c>
      <c r="G169" s="233" t="str">
        <f t="shared" si="353"/>
        <v/>
      </c>
      <c r="H169" s="233" t="str">
        <f t="shared" si="353"/>
        <v/>
      </c>
      <c r="I169" s="237" t="str">
        <f t="shared" si="353"/>
        <v/>
      </c>
      <c r="J169" s="239" t="str">
        <f t="shared" si="353"/>
        <v/>
      </c>
      <c r="K169" s="239">
        <f t="shared" si="353"/>
        <v>0</v>
      </c>
      <c r="L169" s="238">
        <f t="shared" si="353"/>
        <v>0</v>
      </c>
      <c r="M169" s="238">
        <f t="shared" si="353"/>
        <v>0</v>
      </c>
      <c r="HG169" s="450"/>
      <c r="HH169" s="450"/>
    </row>
    <row r="170" spans="1:216">
      <c r="A170" s="232" t="str">
        <f t="shared" ref="A170:M170" si="354">IF(A70="","",A70)</f>
        <v/>
      </c>
      <c r="B170" s="233" t="str">
        <f t="shared" si="354"/>
        <v/>
      </c>
      <c r="C170" s="233" t="str">
        <f t="shared" si="354"/>
        <v/>
      </c>
      <c r="D170" s="233" t="str">
        <f t="shared" si="354"/>
        <v/>
      </c>
      <c r="E170" s="233" t="str">
        <f t="shared" si="354"/>
        <v/>
      </c>
      <c r="F170" s="237" t="str">
        <f t="shared" si="354"/>
        <v/>
      </c>
      <c r="G170" s="233" t="str">
        <f t="shared" si="354"/>
        <v/>
      </c>
      <c r="H170" s="233" t="str">
        <f t="shared" si="354"/>
        <v/>
      </c>
      <c r="I170" s="237" t="str">
        <f t="shared" si="354"/>
        <v/>
      </c>
      <c r="J170" s="239" t="str">
        <f t="shared" si="354"/>
        <v/>
      </c>
      <c r="K170" s="239">
        <f t="shared" si="354"/>
        <v>0</v>
      </c>
      <c r="L170" s="238">
        <f t="shared" si="354"/>
        <v>0</v>
      </c>
      <c r="M170" s="238">
        <f t="shared" si="354"/>
        <v>0</v>
      </c>
      <c r="HG170" s="450"/>
      <c r="HH170" s="450"/>
    </row>
    <row r="171" spans="1:216">
      <c r="A171" s="232" t="str">
        <f t="shared" ref="A171:M171" si="355">IF(A71="","",A71)</f>
        <v/>
      </c>
      <c r="B171" s="233" t="str">
        <f t="shared" si="355"/>
        <v/>
      </c>
      <c r="C171" s="233" t="str">
        <f t="shared" si="355"/>
        <v/>
      </c>
      <c r="D171" s="233" t="str">
        <f t="shared" si="355"/>
        <v/>
      </c>
      <c r="E171" s="233" t="str">
        <f t="shared" si="355"/>
        <v/>
      </c>
      <c r="F171" s="237" t="str">
        <f t="shared" si="355"/>
        <v/>
      </c>
      <c r="G171" s="233" t="str">
        <f t="shared" si="355"/>
        <v/>
      </c>
      <c r="H171" s="233" t="str">
        <f t="shared" si="355"/>
        <v/>
      </c>
      <c r="I171" s="237" t="str">
        <f t="shared" si="355"/>
        <v/>
      </c>
      <c r="J171" s="239" t="str">
        <f t="shared" si="355"/>
        <v/>
      </c>
      <c r="K171" s="239">
        <f t="shared" si="355"/>
        <v>0</v>
      </c>
      <c r="L171" s="238">
        <f t="shared" si="355"/>
        <v>0</v>
      </c>
      <c r="M171" s="238">
        <f t="shared" si="355"/>
        <v>0</v>
      </c>
      <c r="HG171" s="450"/>
      <c r="HH171" s="450"/>
    </row>
    <row r="172" spans="1:216">
      <c r="A172" s="232" t="str">
        <f t="shared" ref="A172:M172" si="356">IF(A72="","",A72)</f>
        <v/>
      </c>
      <c r="B172" s="233" t="str">
        <f t="shared" si="356"/>
        <v/>
      </c>
      <c r="C172" s="233" t="str">
        <f t="shared" si="356"/>
        <v/>
      </c>
      <c r="D172" s="233" t="str">
        <f t="shared" si="356"/>
        <v/>
      </c>
      <c r="E172" s="233" t="str">
        <f t="shared" si="356"/>
        <v/>
      </c>
      <c r="F172" s="237" t="str">
        <f t="shared" si="356"/>
        <v/>
      </c>
      <c r="G172" s="233" t="str">
        <f t="shared" si="356"/>
        <v/>
      </c>
      <c r="H172" s="233" t="str">
        <f t="shared" si="356"/>
        <v/>
      </c>
      <c r="I172" s="237" t="str">
        <f t="shared" si="356"/>
        <v/>
      </c>
      <c r="J172" s="239" t="str">
        <f t="shared" si="356"/>
        <v/>
      </c>
      <c r="K172" s="239">
        <f t="shared" si="356"/>
        <v>0</v>
      </c>
      <c r="L172" s="238">
        <f t="shared" si="356"/>
        <v>0</v>
      </c>
      <c r="M172" s="238">
        <f t="shared" si="356"/>
        <v>0</v>
      </c>
      <c r="HG172" s="450"/>
      <c r="HH172" s="450"/>
    </row>
    <row r="173" spans="1:216">
      <c r="A173" s="232" t="str">
        <f t="shared" ref="A173:M173" si="357">IF(A73="","",A73)</f>
        <v/>
      </c>
      <c r="B173" s="233" t="str">
        <f t="shared" si="357"/>
        <v/>
      </c>
      <c r="C173" s="233" t="str">
        <f t="shared" si="357"/>
        <v/>
      </c>
      <c r="D173" s="233" t="str">
        <f t="shared" si="357"/>
        <v/>
      </c>
      <c r="E173" s="233" t="str">
        <f t="shared" si="357"/>
        <v/>
      </c>
      <c r="F173" s="237" t="str">
        <f t="shared" si="357"/>
        <v/>
      </c>
      <c r="G173" s="233" t="str">
        <f t="shared" si="357"/>
        <v/>
      </c>
      <c r="H173" s="233" t="str">
        <f t="shared" si="357"/>
        <v/>
      </c>
      <c r="I173" s="237" t="str">
        <f t="shared" si="357"/>
        <v/>
      </c>
      <c r="J173" s="239" t="str">
        <f t="shared" si="357"/>
        <v/>
      </c>
      <c r="K173" s="239">
        <f t="shared" si="357"/>
        <v>0</v>
      </c>
      <c r="L173" s="238">
        <f t="shared" si="357"/>
        <v>0</v>
      </c>
      <c r="M173" s="238">
        <f t="shared" si="357"/>
        <v>0</v>
      </c>
      <c r="HG173" s="450"/>
      <c r="HH173" s="450"/>
    </row>
    <row r="174" spans="1:216">
      <c r="A174" s="232" t="str">
        <f t="shared" ref="A174:M174" si="358">IF(A74="","",A74)</f>
        <v/>
      </c>
      <c r="B174" s="233" t="str">
        <f t="shared" si="358"/>
        <v/>
      </c>
      <c r="C174" s="233" t="str">
        <f t="shared" si="358"/>
        <v/>
      </c>
      <c r="D174" s="233" t="str">
        <f t="shared" si="358"/>
        <v/>
      </c>
      <c r="E174" s="233" t="str">
        <f t="shared" si="358"/>
        <v/>
      </c>
      <c r="F174" s="237" t="str">
        <f t="shared" si="358"/>
        <v/>
      </c>
      <c r="G174" s="233" t="str">
        <f t="shared" si="358"/>
        <v/>
      </c>
      <c r="H174" s="233" t="str">
        <f t="shared" si="358"/>
        <v/>
      </c>
      <c r="I174" s="237" t="str">
        <f t="shared" si="358"/>
        <v/>
      </c>
      <c r="J174" s="239" t="str">
        <f t="shared" si="358"/>
        <v/>
      </c>
      <c r="K174" s="239">
        <f t="shared" si="358"/>
        <v>0</v>
      </c>
      <c r="L174" s="238">
        <f t="shared" si="358"/>
        <v>0</v>
      </c>
      <c r="M174" s="238">
        <f t="shared" si="358"/>
        <v>0</v>
      </c>
      <c r="HG174" s="450"/>
      <c r="HH174" s="450"/>
    </row>
    <row r="175" spans="1:216">
      <c r="A175" s="232" t="str">
        <f t="shared" ref="A175:M175" si="359">IF(A75="","",A75)</f>
        <v/>
      </c>
      <c r="B175" s="233" t="str">
        <f t="shared" si="359"/>
        <v/>
      </c>
      <c r="C175" s="233" t="str">
        <f t="shared" si="359"/>
        <v/>
      </c>
      <c r="D175" s="233" t="str">
        <f t="shared" si="359"/>
        <v/>
      </c>
      <c r="E175" s="233" t="str">
        <f t="shared" si="359"/>
        <v/>
      </c>
      <c r="F175" s="237" t="str">
        <f t="shared" si="359"/>
        <v/>
      </c>
      <c r="G175" s="233" t="str">
        <f t="shared" si="359"/>
        <v/>
      </c>
      <c r="H175" s="233" t="str">
        <f t="shared" si="359"/>
        <v/>
      </c>
      <c r="I175" s="237" t="str">
        <f t="shared" si="359"/>
        <v/>
      </c>
      <c r="J175" s="239" t="str">
        <f t="shared" si="359"/>
        <v/>
      </c>
      <c r="K175" s="239">
        <f t="shared" si="359"/>
        <v>0</v>
      </c>
      <c r="L175" s="238">
        <f t="shared" si="359"/>
        <v>0</v>
      </c>
      <c r="M175" s="238">
        <f t="shared" si="359"/>
        <v>0</v>
      </c>
      <c r="HG175" s="450"/>
      <c r="HH175" s="450"/>
    </row>
    <row r="176" spans="1:216">
      <c r="A176" s="232" t="str">
        <f t="shared" ref="A176:M176" si="360">IF(A76="","",A76)</f>
        <v/>
      </c>
      <c r="B176" s="233" t="str">
        <f t="shared" si="360"/>
        <v/>
      </c>
      <c r="C176" s="233" t="str">
        <f t="shared" si="360"/>
        <v/>
      </c>
      <c r="D176" s="233" t="str">
        <f t="shared" si="360"/>
        <v/>
      </c>
      <c r="E176" s="233" t="str">
        <f t="shared" si="360"/>
        <v/>
      </c>
      <c r="F176" s="237" t="str">
        <f t="shared" si="360"/>
        <v/>
      </c>
      <c r="G176" s="233" t="str">
        <f t="shared" si="360"/>
        <v/>
      </c>
      <c r="H176" s="233" t="str">
        <f t="shared" si="360"/>
        <v/>
      </c>
      <c r="I176" s="237" t="str">
        <f t="shared" si="360"/>
        <v/>
      </c>
      <c r="J176" s="239" t="str">
        <f t="shared" si="360"/>
        <v/>
      </c>
      <c r="K176" s="239">
        <f t="shared" si="360"/>
        <v>0</v>
      </c>
      <c r="L176" s="238">
        <f t="shared" si="360"/>
        <v>0</v>
      </c>
      <c r="M176" s="238">
        <f t="shared" si="360"/>
        <v>0</v>
      </c>
      <c r="HG176" s="450"/>
      <c r="HH176" s="450"/>
    </row>
    <row r="177" spans="1:216">
      <c r="A177" s="232" t="str">
        <f t="shared" ref="A177:M177" si="361">IF(A77="","",A77)</f>
        <v/>
      </c>
      <c r="B177" s="233" t="str">
        <f t="shared" si="361"/>
        <v/>
      </c>
      <c r="C177" s="233" t="str">
        <f t="shared" si="361"/>
        <v/>
      </c>
      <c r="D177" s="233" t="str">
        <f t="shared" si="361"/>
        <v/>
      </c>
      <c r="E177" s="233" t="str">
        <f t="shared" si="361"/>
        <v/>
      </c>
      <c r="F177" s="237" t="str">
        <f t="shared" si="361"/>
        <v/>
      </c>
      <c r="G177" s="233" t="str">
        <f t="shared" si="361"/>
        <v/>
      </c>
      <c r="H177" s="233" t="str">
        <f t="shared" si="361"/>
        <v/>
      </c>
      <c r="I177" s="237" t="str">
        <f t="shared" si="361"/>
        <v/>
      </c>
      <c r="J177" s="239" t="str">
        <f t="shared" si="361"/>
        <v/>
      </c>
      <c r="K177" s="239">
        <f t="shared" si="361"/>
        <v>0</v>
      </c>
      <c r="L177" s="238">
        <f t="shared" si="361"/>
        <v>0</v>
      </c>
      <c r="M177" s="238">
        <f t="shared" si="361"/>
        <v>0</v>
      </c>
      <c r="HG177" s="450"/>
      <c r="HH177" s="450"/>
    </row>
    <row r="178" spans="1:216">
      <c r="A178" s="232" t="str">
        <f t="shared" ref="A178:M178" si="362">IF(A78="","",A78)</f>
        <v/>
      </c>
      <c r="B178" s="233" t="str">
        <f t="shared" si="362"/>
        <v/>
      </c>
      <c r="C178" s="233" t="str">
        <f t="shared" si="362"/>
        <v/>
      </c>
      <c r="D178" s="233" t="str">
        <f t="shared" si="362"/>
        <v/>
      </c>
      <c r="E178" s="233" t="str">
        <f t="shared" si="362"/>
        <v/>
      </c>
      <c r="F178" s="237" t="str">
        <f t="shared" si="362"/>
        <v/>
      </c>
      <c r="G178" s="233" t="str">
        <f t="shared" si="362"/>
        <v/>
      </c>
      <c r="H178" s="233" t="str">
        <f t="shared" si="362"/>
        <v/>
      </c>
      <c r="I178" s="237" t="str">
        <f t="shared" si="362"/>
        <v/>
      </c>
      <c r="J178" s="239" t="str">
        <f t="shared" si="362"/>
        <v/>
      </c>
      <c r="K178" s="239">
        <f t="shared" si="362"/>
        <v>0</v>
      </c>
      <c r="L178" s="238">
        <f t="shared" si="362"/>
        <v>0</v>
      </c>
      <c r="M178" s="238">
        <f t="shared" si="362"/>
        <v>0</v>
      </c>
      <c r="HG178" s="450"/>
      <c r="HH178" s="450"/>
    </row>
    <row r="179" spans="1:216">
      <c r="A179" s="232" t="str">
        <f t="shared" ref="A179:M179" si="363">IF(A79="","",A79)</f>
        <v/>
      </c>
      <c r="B179" s="233" t="str">
        <f t="shared" si="363"/>
        <v/>
      </c>
      <c r="C179" s="233" t="str">
        <f t="shared" si="363"/>
        <v/>
      </c>
      <c r="D179" s="233" t="str">
        <f t="shared" si="363"/>
        <v/>
      </c>
      <c r="E179" s="233" t="str">
        <f t="shared" si="363"/>
        <v/>
      </c>
      <c r="F179" s="237" t="str">
        <f t="shared" si="363"/>
        <v/>
      </c>
      <c r="G179" s="233" t="str">
        <f t="shared" si="363"/>
        <v/>
      </c>
      <c r="H179" s="233" t="str">
        <f t="shared" si="363"/>
        <v/>
      </c>
      <c r="I179" s="237" t="str">
        <f t="shared" si="363"/>
        <v/>
      </c>
      <c r="J179" s="239" t="str">
        <f t="shared" si="363"/>
        <v/>
      </c>
      <c r="K179" s="239">
        <f t="shared" si="363"/>
        <v>0</v>
      </c>
      <c r="L179" s="238">
        <f t="shared" si="363"/>
        <v>0</v>
      </c>
      <c r="M179" s="238">
        <f t="shared" si="363"/>
        <v>0</v>
      </c>
      <c r="HG179" s="450"/>
      <c r="HH179" s="450"/>
    </row>
    <row r="180" spans="1:216">
      <c r="A180" s="232" t="str">
        <f t="shared" ref="A180:M180" si="364">IF(A80="","",A80)</f>
        <v/>
      </c>
      <c r="B180" s="233" t="str">
        <f t="shared" si="364"/>
        <v/>
      </c>
      <c r="C180" s="233" t="str">
        <f t="shared" si="364"/>
        <v/>
      </c>
      <c r="D180" s="233" t="str">
        <f t="shared" si="364"/>
        <v/>
      </c>
      <c r="E180" s="233" t="str">
        <f t="shared" si="364"/>
        <v/>
      </c>
      <c r="F180" s="237" t="str">
        <f t="shared" si="364"/>
        <v/>
      </c>
      <c r="G180" s="233" t="str">
        <f t="shared" si="364"/>
        <v/>
      </c>
      <c r="H180" s="233" t="str">
        <f t="shared" si="364"/>
        <v/>
      </c>
      <c r="I180" s="237" t="str">
        <f t="shared" si="364"/>
        <v/>
      </c>
      <c r="J180" s="239" t="str">
        <f t="shared" si="364"/>
        <v/>
      </c>
      <c r="K180" s="239">
        <f t="shared" si="364"/>
        <v>0</v>
      </c>
      <c r="L180" s="238">
        <f t="shared" si="364"/>
        <v>0</v>
      </c>
      <c r="M180" s="238">
        <f t="shared" si="364"/>
        <v>0</v>
      </c>
      <c r="HG180" s="450"/>
      <c r="HH180" s="450"/>
    </row>
    <row r="181" spans="1:216">
      <c r="A181" s="232" t="str">
        <f t="shared" ref="A181:M181" si="365">IF(A81="","",A81)</f>
        <v/>
      </c>
      <c r="B181" s="233" t="str">
        <f t="shared" si="365"/>
        <v/>
      </c>
      <c r="C181" s="233" t="str">
        <f t="shared" si="365"/>
        <v/>
      </c>
      <c r="D181" s="233" t="str">
        <f t="shared" si="365"/>
        <v/>
      </c>
      <c r="E181" s="233" t="str">
        <f t="shared" si="365"/>
        <v/>
      </c>
      <c r="F181" s="237" t="str">
        <f t="shared" si="365"/>
        <v/>
      </c>
      <c r="G181" s="233" t="str">
        <f t="shared" si="365"/>
        <v/>
      </c>
      <c r="H181" s="233" t="str">
        <f t="shared" si="365"/>
        <v/>
      </c>
      <c r="I181" s="237" t="str">
        <f t="shared" si="365"/>
        <v/>
      </c>
      <c r="J181" s="239" t="str">
        <f t="shared" si="365"/>
        <v/>
      </c>
      <c r="K181" s="239">
        <f t="shared" si="365"/>
        <v>0</v>
      </c>
      <c r="L181" s="238">
        <f t="shared" si="365"/>
        <v>0</v>
      </c>
      <c r="M181" s="238">
        <f t="shared" si="365"/>
        <v>0</v>
      </c>
      <c r="HG181" s="450"/>
      <c r="HH181" s="450"/>
    </row>
    <row r="182" spans="1:216">
      <c r="A182" s="232" t="str">
        <f t="shared" ref="A182:M182" si="366">IF(A82="","",A82)</f>
        <v/>
      </c>
      <c r="B182" s="233" t="str">
        <f t="shared" si="366"/>
        <v/>
      </c>
      <c r="C182" s="233" t="str">
        <f t="shared" si="366"/>
        <v/>
      </c>
      <c r="D182" s="233" t="str">
        <f t="shared" si="366"/>
        <v/>
      </c>
      <c r="E182" s="233" t="str">
        <f t="shared" si="366"/>
        <v/>
      </c>
      <c r="F182" s="237" t="str">
        <f t="shared" si="366"/>
        <v/>
      </c>
      <c r="G182" s="233" t="str">
        <f t="shared" si="366"/>
        <v/>
      </c>
      <c r="H182" s="233" t="str">
        <f t="shared" si="366"/>
        <v/>
      </c>
      <c r="I182" s="237" t="str">
        <f t="shared" si="366"/>
        <v/>
      </c>
      <c r="J182" s="239" t="str">
        <f t="shared" si="366"/>
        <v/>
      </c>
      <c r="K182" s="239">
        <f t="shared" si="366"/>
        <v>0</v>
      </c>
      <c r="L182" s="238">
        <f t="shared" si="366"/>
        <v>0</v>
      </c>
      <c r="M182" s="238">
        <f t="shared" si="366"/>
        <v>0</v>
      </c>
      <c r="HG182" s="450"/>
      <c r="HH182" s="450"/>
    </row>
    <row r="183" spans="1:216">
      <c r="A183" s="232" t="str">
        <f t="shared" ref="A183:M183" si="367">IF(A83="","",A83)</f>
        <v/>
      </c>
      <c r="B183" s="233" t="str">
        <f t="shared" si="367"/>
        <v/>
      </c>
      <c r="C183" s="233" t="str">
        <f t="shared" si="367"/>
        <v/>
      </c>
      <c r="D183" s="233" t="str">
        <f t="shared" si="367"/>
        <v/>
      </c>
      <c r="E183" s="233" t="str">
        <f t="shared" si="367"/>
        <v/>
      </c>
      <c r="F183" s="237" t="str">
        <f t="shared" si="367"/>
        <v/>
      </c>
      <c r="G183" s="233" t="str">
        <f t="shared" si="367"/>
        <v/>
      </c>
      <c r="H183" s="233" t="str">
        <f t="shared" si="367"/>
        <v/>
      </c>
      <c r="I183" s="237" t="str">
        <f t="shared" si="367"/>
        <v/>
      </c>
      <c r="J183" s="239" t="str">
        <f t="shared" si="367"/>
        <v/>
      </c>
      <c r="K183" s="239">
        <f t="shared" si="367"/>
        <v>0</v>
      </c>
      <c r="L183" s="238">
        <f t="shared" si="367"/>
        <v>0</v>
      </c>
      <c r="M183" s="238">
        <f t="shared" si="367"/>
        <v>0</v>
      </c>
      <c r="HG183" s="450"/>
      <c r="HH183" s="450"/>
    </row>
    <row r="184" spans="1:216">
      <c r="A184" s="232" t="str">
        <f t="shared" ref="A184:M184" si="368">IF(A84="","",A84)</f>
        <v/>
      </c>
      <c r="B184" s="233" t="str">
        <f t="shared" si="368"/>
        <v/>
      </c>
      <c r="C184" s="233" t="str">
        <f t="shared" si="368"/>
        <v/>
      </c>
      <c r="D184" s="233" t="str">
        <f t="shared" si="368"/>
        <v/>
      </c>
      <c r="E184" s="233" t="str">
        <f t="shared" si="368"/>
        <v/>
      </c>
      <c r="F184" s="237" t="str">
        <f t="shared" si="368"/>
        <v/>
      </c>
      <c r="G184" s="233" t="str">
        <f t="shared" si="368"/>
        <v/>
      </c>
      <c r="H184" s="233" t="str">
        <f t="shared" si="368"/>
        <v/>
      </c>
      <c r="I184" s="237" t="str">
        <f t="shared" si="368"/>
        <v/>
      </c>
      <c r="J184" s="239" t="str">
        <f t="shared" si="368"/>
        <v/>
      </c>
      <c r="K184" s="239">
        <f t="shared" si="368"/>
        <v>0</v>
      </c>
      <c r="L184" s="238">
        <f t="shared" si="368"/>
        <v>0</v>
      </c>
      <c r="M184" s="238">
        <f t="shared" si="368"/>
        <v>0</v>
      </c>
      <c r="HG184" s="450"/>
      <c r="HH184" s="450"/>
    </row>
    <row r="185" spans="1:216">
      <c r="A185" s="232" t="str">
        <f t="shared" ref="A185:M185" si="369">IF(A85="","",A85)</f>
        <v/>
      </c>
      <c r="B185" s="233" t="str">
        <f t="shared" si="369"/>
        <v/>
      </c>
      <c r="C185" s="233" t="str">
        <f t="shared" si="369"/>
        <v/>
      </c>
      <c r="D185" s="233" t="str">
        <f t="shared" si="369"/>
        <v/>
      </c>
      <c r="E185" s="233" t="str">
        <f t="shared" si="369"/>
        <v/>
      </c>
      <c r="F185" s="237" t="str">
        <f t="shared" si="369"/>
        <v/>
      </c>
      <c r="G185" s="233" t="str">
        <f t="shared" si="369"/>
        <v/>
      </c>
      <c r="H185" s="233" t="str">
        <f t="shared" si="369"/>
        <v/>
      </c>
      <c r="I185" s="237" t="str">
        <f t="shared" si="369"/>
        <v/>
      </c>
      <c r="J185" s="239" t="str">
        <f t="shared" si="369"/>
        <v/>
      </c>
      <c r="K185" s="239">
        <f t="shared" si="369"/>
        <v>0</v>
      </c>
      <c r="L185" s="238">
        <f t="shared" si="369"/>
        <v>0</v>
      </c>
      <c r="M185" s="238">
        <f t="shared" si="369"/>
        <v>0</v>
      </c>
      <c r="HG185" s="450"/>
      <c r="HH185" s="450"/>
    </row>
    <row r="186" spans="1:216">
      <c r="A186" s="232" t="str">
        <f t="shared" ref="A186:M186" si="370">IF(A86="","",A86)</f>
        <v/>
      </c>
      <c r="B186" s="233" t="str">
        <f t="shared" si="370"/>
        <v/>
      </c>
      <c r="C186" s="233" t="str">
        <f t="shared" si="370"/>
        <v/>
      </c>
      <c r="D186" s="233" t="str">
        <f t="shared" si="370"/>
        <v/>
      </c>
      <c r="E186" s="233" t="str">
        <f t="shared" si="370"/>
        <v/>
      </c>
      <c r="F186" s="237" t="str">
        <f t="shared" si="370"/>
        <v/>
      </c>
      <c r="G186" s="233" t="str">
        <f t="shared" si="370"/>
        <v/>
      </c>
      <c r="H186" s="233" t="str">
        <f t="shared" si="370"/>
        <v/>
      </c>
      <c r="I186" s="237" t="str">
        <f t="shared" si="370"/>
        <v/>
      </c>
      <c r="J186" s="239" t="str">
        <f t="shared" si="370"/>
        <v/>
      </c>
      <c r="K186" s="239">
        <f t="shared" si="370"/>
        <v>0</v>
      </c>
      <c r="L186" s="238">
        <f t="shared" si="370"/>
        <v>0</v>
      </c>
      <c r="M186" s="238">
        <f t="shared" si="370"/>
        <v>0</v>
      </c>
      <c r="HG186" s="450"/>
      <c r="HH186" s="450"/>
    </row>
    <row r="187" spans="1:216">
      <c r="A187" s="232" t="str">
        <f t="shared" ref="A187:M187" si="371">IF(A87="","",A87)</f>
        <v/>
      </c>
      <c r="B187" s="233" t="str">
        <f t="shared" si="371"/>
        <v/>
      </c>
      <c r="C187" s="233" t="str">
        <f t="shared" si="371"/>
        <v/>
      </c>
      <c r="D187" s="233" t="str">
        <f t="shared" si="371"/>
        <v/>
      </c>
      <c r="E187" s="233" t="str">
        <f t="shared" si="371"/>
        <v/>
      </c>
      <c r="F187" s="237" t="str">
        <f t="shared" si="371"/>
        <v/>
      </c>
      <c r="G187" s="233" t="str">
        <f t="shared" si="371"/>
        <v/>
      </c>
      <c r="H187" s="233" t="str">
        <f t="shared" si="371"/>
        <v/>
      </c>
      <c r="I187" s="237" t="str">
        <f t="shared" si="371"/>
        <v/>
      </c>
      <c r="J187" s="239" t="str">
        <f t="shared" si="371"/>
        <v/>
      </c>
      <c r="K187" s="239">
        <f t="shared" si="371"/>
        <v>0</v>
      </c>
      <c r="L187" s="238">
        <f t="shared" si="371"/>
        <v>0</v>
      </c>
      <c r="M187" s="238">
        <f t="shared" si="371"/>
        <v>0</v>
      </c>
      <c r="HG187" s="450"/>
      <c r="HH187" s="450"/>
    </row>
    <row r="188" spans="1:216">
      <c r="A188" s="232" t="str">
        <f t="shared" ref="A188:M188" si="372">IF(A88="","",A88)</f>
        <v/>
      </c>
      <c r="B188" s="233" t="str">
        <f t="shared" si="372"/>
        <v/>
      </c>
      <c r="C188" s="233" t="str">
        <f t="shared" si="372"/>
        <v/>
      </c>
      <c r="D188" s="233" t="str">
        <f t="shared" si="372"/>
        <v/>
      </c>
      <c r="E188" s="233" t="str">
        <f t="shared" si="372"/>
        <v/>
      </c>
      <c r="F188" s="237" t="str">
        <f t="shared" si="372"/>
        <v/>
      </c>
      <c r="G188" s="233" t="str">
        <f t="shared" si="372"/>
        <v/>
      </c>
      <c r="H188" s="233" t="str">
        <f t="shared" si="372"/>
        <v/>
      </c>
      <c r="I188" s="237" t="str">
        <f t="shared" si="372"/>
        <v/>
      </c>
      <c r="J188" s="239" t="str">
        <f t="shared" si="372"/>
        <v/>
      </c>
      <c r="K188" s="239">
        <f t="shared" si="372"/>
        <v>0</v>
      </c>
      <c r="L188" s="238">
        <f t="shared" si="372"/>
        <v>0</v>
      </c>
      <c r="M188" s="238">
        <f t="shared" si="372"/>
        <v>0</v>
      </c>
      <c r="HG188" s="450"/>
      <c r="HH188" s="450"/>
    </row>
    <row r="189" spans="1:216">
      <c r="A189" s="232" t="str">
        <f t="shared" ref="A189:M189" si="373">IF(A89="","",A89)</f>
        <v/>
      </c>
      <c r="B189" s="233" t="str">
        <f t="shared" si="373"/>
        <v/>
      </c>
      <c r="C189" s="233" t="str">
        <f t="shared" si="373"/>
        <v/>
      </c>
      <c r="D189" s="233" t="str">
        <f t="shared" si="373"/>
        <v/>
      </c>
      <c r="E189" s="233" t="str">
        <f t="shared" si="373"/>
        <v/>
      </c>
      <c r="F189" s="237" t="str">
        <f t="shared" si="373"/>
        <v/>
      </c>
      <c r="G189" s="233" t="str">
        <f t="shared" si="373"/>
        <v/>
      </c>
      <c r="H189" s="233" t="str">
        <f t="shared" si="373"/>
        <v/>
      </c>
      <c r="I189" s="237" t="str">
        <f t="shared" si="373"/>
        <v/>
      </c>
      <c r="J189" s="239" t="str">
        <f t="shared" si="373"/>
        <v/>
      </c>
      <c r="K189" s="239">
        <f t="shared" si="373"/>
        <v>0</v>
      </c>
      <c r="L189" s="238">
        <f t="shared" si="373"/>
        <v>0</v>
      </c>
      <c r="M189" s="238">
        <f t="shared" si="373"/>
        <v>0</v>
      </c>
      <c r="HG189" s="450"/>
      <c r="HH189" s="450"/>
    </row>
    <row r="190" spans="1:216">
      <c r="A190" s="232" t="str">
        <f t="shared" ref="A190:M190" si="374">IF(A90="","",A90)</f>
        <v/>
      </c>
      <c r="B190" s="233" t="str">
        <f t="shared" si="374"/>
        <v/>
      </c>
      <c r="C190" s="233" t="str">
        <f t="shared" si="374"/>
        <v/>
      </c>
      <c r="D190" s="233" t="str">
        <f t="shared" si="374"/>
        <v/>
      </c>
      <c r="E190" s="233" t="str">
        <f t="shared" si="374"/>
        <v/>
      </c>
      <c r="F190" s="237" t="str">
        <f t="shared" si="374"/>
        <v/>
      </c>
      <c r="G190" s="233" t="str">
        <f t="shared" si="374"/>
        <v/>
      </c>
      <c r="H190" s="233" t="str">
        <f t="shared" si="374"/>
        <v/>
      </c>
      <c r="I190" s="237" t="str">
        <f t="shared" si="374"/>
        <v/>
      </c>
      <c r="J190" s="239" t="str">
        <f t="shared" si="374"/>
        <v/>
      </c>
      <c r="K190" s="239">
        <f t="shared" si="374"/>
        <v>0</v>
      </c>
      <c r="L190" s="238">
        <f t="shared" si="374"/>
        <v>0</v>
      </c>
      <c r="M190" s="238">
        <f t="shared" si="374"/>
        <v>0</v>
      </c>
      <c r="HG190" s="450"/>
      <c r="HH190" s="450"/>
    </row>
    <row r="191" spans="1:216">
      <c r="A191" s="232" t="str">
        <f t="shared" ref="A191:M191" si="375">IF(A91="","",A91)</f>
        <v/>
      </c>
      <c r="B191" s="233" t="str">
        <f t="shared" si="375"/>
        <v/>
      </c>
      <c r="C191" s="233" t="str">
        <f t="shared" si="375"/>
        <v/>
      </c>
      <c r="D191" s="233" t="str">
        <f t="shared" si="375"/>
        <v/>
      </c>
      <c r="E191" s="233" t="str">
        <f t="shared" si="375"/>
        <v/>
      </c>
      <c r="F191" s="237" t="str">
        <f t="shared" si="375"/>
        <v/>
      </c>
      <c r="G191" s="233" t="str">
        <f t="shared" si="375"/>
        <v/>
      </c>
      <c r="H191" s="233" t="str">
        <f t="shared" si="375"/>
        <v/>
      </c>
      <c r="I191" s="237" t="str">
        <f t="shared" si="375"/>
        <v/>
      </c>
      <c r="J191" s="239" t="str">
        <f t="shared" si="375"/>
        <v/>
      </c>
      <c r="K191" s="239">
        <f t="shared" si="375"/>
        <v>0</v>
      </c>
      <c r="L191" s="238">
        <f t="shared" si="375"/>
        <v>0</v>
      </c>
      <c r="M191" s="238">
        <f t="shared" si="375"/>
        <v>0</v>
      </c>
      <c r="HG191" s="450"/>
      <c r="HH191" s="450"/>
    </row>
    <row r="192" spans="1:216">
      <c r="A192" s="232" t="str">
        <f t="shared" ref="A192:M192" si="376">IF(A92="","",A92)</f>
        <v/>
      </c>
      <c r="B192" s="233" t="str">
        <f t="shared" si="376"/>
        <v/>
      </c>
      <c r="C192" s="233" t="str">
        <f t="shared" si="376"/>
        <v/>
      </c>
      <c r="D192" s="233" t="str">
        <f t="shared" si="376"/>
        <v/>
      </c>
      <c r="E192" s="233" t="str">
        <f t="shared" si="376"/>
        <v/>
      </c>
      <c r="F192" s="237" t="str">
        <f t="shared" si="376"/>
        <v/>
      </c>
      <c r="G192" s="233" t="str">
        <f t="shared" si="376"/>
        <v/>
      </c>
      <c r="H192" s="233" t="str">
        <f t="shared" si="376"/>
        <v/>
      </c>
      <c r="I192" s="237" t="str">
        <f t="shared" si="376"/>
        <v/>
      </c>
      <c r="J192" s="239" t="str">
        <f t="shared" si="376"/>
        <v/>
      </c>
      <c r="K192" s="239">
        <f t="shared" si="376"/>
        <v>0</v>
      </c>
      <c r="L192" s="238">
        <f t="shared" si="376"/>
        <v>0</v>
      </c>
      <c r="M192" s="238">
        <f t="shared" si="376"/>
        <v>0</v>
      </c>
      <c r="HG192" s="450"/>
      <c r="HH192" s="450"/>
    </row>
    <row r="193" spans="1:216">
      <c r="A193" s="232" t="str">
        <f t="shared" ref="A193:M193" si="377">IF(A93="","",A93)</f>
        <v/>
      </c>
      <c r="B193" s="233" t="str">
        <f t="shared" si="377"/>
        <v/>
      </c>
      <c r="C193" s="233" t="str">
        <f t="shared" si="377"/>
        <v/>
      </c>
      <c r="D193" s="233" t="str">
        <f t="shared" si="377"/>
        <v/>
      </c>
      <c r="E193" s="233" t="str">
        <f t="shared" si="377"/>
        <v/>
      </c>
      <c r="F193" s="237" t="str">
        <f t="shared" si="377"/>
        <v/>
      </c>
      <c r="G193" s="233" t="str">
        <f t="shared" si="377"/>
        <v/>
      </c>
      <c r="H193" s="233" t="str">
        <f t="shared" si="377"/>
        <v/>
      </c>
      <c r="I193" s="237" t="str">
        <f t="shared" si="377"/>
        <v/>
      </c>
      <c r="J193" s="239" t="str">
        <f t="shared" si="377"/>
        <v/>
      </c>
      <c r="K193" s="239">
        <f t="shared" si="377"/>
        <v>0</v>
      </c>
      <c r="L193" s="238">
        <f t="shared" si="377"/>
        <v>0</v>
      </c>
      <c r="M193" s="238">
        <f t="shared" si="377"/>
        <v>0</v>
      </c>
      <c r="HG193" s="450"/>
      <c r="HH193" s="450"/>
    </row>
    <row r="194" spans="1:216">
      <c r="A194" s="232" t="str">
        <f t="shared" ref="A194:M194" si="378">IF(A94="","",A94)</f>
        <v/>
      </c>
      <c r="B194" s="233" t="str">
        <f t="shared" si="378"/>
        <v/>
      </c>
      <c r="C194" s="233" t="str">
        <f t="shared" si="378"/>
        <v/>
      </c>
      <c r="D194" s="233" t="str">
        <f t="shared" si="378"/>
        <v/>
      </c>
      <c r="E194" s="233" t="str">
        <f t="shared" si="378"/>
        <v/>
      </c>
      <c r="F194" s="237" t="str">
        <f t="shared" si="378"/>
        <v/>
      </c>
      <c r="G194" s="233" t="str">
        <f t="shared" si="378"/>
        <v/>
      </c>
      <c r="H194" s="233" t="str">
        <f t="shared" si="378"/>
        <v/>
      </c>
      <c r="I194" s="237" t="str">
        <f t="shared" si="378"/>
        <v/>
      </c>
      <c r="J194" s="239" t="str">
        <f t="shared" si="378"/>
        <v/>
      </c>
      <c r="K194" s="239">
        <f t="shared" si="378"/>
        <v>0</v>
      </c>
      <c r="L194" s="238">
        <f t="shared" si="378"/>
        <v>0</v>
      </c>
      <c r="M194" s="238">
        <f t="shared" si="378"/>
        <v>0</v>
      </c>
      <c r="HG194" s="450"/>
      <c r="HH194" s="450"/>
    </row>
    <row r="195" spans="1:216">
      <c r="A195" s="232" t="str">
        <f t="shared" ref="A195:M195" si="379">IF(A95="","",A95)</f>
        <v/>
      </c>
      <c r="B195" s="233" t="str">
        <f t="shared" si="379"/>
        <v/>
      </c>
      <c r="C195" s="233" t="str">
        <f t="shared" si="379"/>
        <v/>
      </c>
      <c r="D195" s="233" t="str">
        <f t="shared" si="379"/>
        <v/>
      </c>
      <c r="E195" s="233" t="str">
        <f t="shared" si="379"/>
        <v/>
      </c>
      <c r="F195" s="237" t="str">
        <f t="shared" si="379"/>
        <v/>
      </c>
      <c r="G195" s="233" t="str">
        <f t="shared" si="379"/>
        <v/>
      </c>
      <c r="H195" s="233" t="str">
        <f t="shared" si="379"/>
        <v/>
      </c>
      <c r="I195" s="237" t="str">
        <f t="shared" si="379"/>
        <v/>
      </c>
      <c r="J195" s="239" t="str">
        <f t="shared" si="379"/>
        <v/>
      </c>
      <c r="K195" s="239">
        <f t="shared" si="379"/>
        <v>0</v>
      </c>
      <c r="L195" s="238">
        <f t="shared" si="379"/>
        <v>0</v>
      </c>
      <c r="M195" s="238">
        <f t="shared" si="379"/>
        <v>0</v>
      </c>
      <c r="HG195" s="450"/>
      <c r="HH195" s="450"/>
    </row>
    <row r="196" spans="1:216">
      <c r="A196" s="234" t="s">
        <v>60</v>
      </c>
      <c r="B196" s="235" t="str">
        <f t="shared" ref="B196:K196" si="380">IF(B96="","",B96)</f>
        <v/>
      </c>
      <c r="C196" s="235" t="str">
        <f t="shared" si="380"/>
        <v/>
      </c>
      <c r="D196" s="235" t="str">
        <f t="shared" si="380"/>
        <v/>
      </c>
      <c r="E196" s="235" t="str">
        <f t="shared" si="380"/>
        <v/>
      </c>
      <c r="F196" s="235" t="str">
        <f t="shared" si="380"/>
        <v/>
      </c>
      <c r="G196" s="235" t="str">
        <f t="shared" si="380"/>
        <v/>
      </c>
      <c r="H196" s="235" t="str">
        <f t="shared" si="380"/>
        <v/>
      </c>
      <c r="I196" s="249" t="str">
        <f t="shared" si="380"/>
        <v/>
      </c>
      <c r="J196" s="250">
        <f t="shared" si="380"/>
        <v>0</v>
      </c>
      <c r="K196" s="251">
        <f t="shared" si="380"/>
        <v>0</v>
      </c>
      <c r="L196" s="251">
        <f>IF(L96="","",L96)</f>
        <v>0</v>
      </c>
      <c r="M196" s="251">
        <f>IF(M96="","",M96)</f>
        <v>0</v>
      </c>
      <c r="AC196" s="313"/>
      <c r="HG196" s="450"/>
      <c r="HH196" s="450"/>
    </row>
    <row r="197" spans="1:216">
      <c r="D197" s="13"/>
      <c r="F197" s="13"/>
      <c r="G197" s="13"/>
      <c r="H197" s="13"/>
      <c r="I197" s="13"/>
      <c r="J197" s="13"/>
      <c r="K197" s="13"/>
      <c r="L197" s="13"/>
      <c r="M197" s="13"/>
      <c r="AC197" s="313"/>
      <c r="HG197" s="450"/>
      <c r="HH197" s="450"/>
    </row>
    <row r="198" spans="1:216">
      <c r="D198" s="13"/>
      <c r="F198" s="13"/>
      <c r="G198" s="13"/>
      <c r="H198" s="13"/>
      <c r="I198" s="13"/>
      <c r="J198" s="13"/>
      <c r="K198" s="13"/>
      <c r="L198" s="13"/>
      <c r="M198" s="13"/>
      <c r="AC198" s="313"/>
      <c r="HG198" s="450"/>
      <c r="HH198" s="450"/>
    </row>
    <row r="199" spans="1:216">
      <c r="D199" s="13"/>
      <c r="F199" s="13"/>
      <c r="G199" s="13"/>
      <c r="H199" s="13"/>
      <c r="I199" s="13"/>
      <c r="J199" s="13"/>
      <c r="K199" s="13"/>
      <c r="L199" s="13"/>
      <c r="M199" s="13"/>
      <c r="AC199" s="313"/>
      <c r="HG199" s="450"/>
      <c r="HH199" s="450"/>
    </row>
    <row r="200" spans="1:216">
      <c r="D200" s="13"/>
      <c r="F200" s="13"/>
      <c r="G200" s="13"/>
      <c r="H200" s="13"/>
      <c r="I200" s="13"/>
      <c r="J200" s="13"/>
      <c r="K200" s="13"/>
      <c r="L200" s="13"/>
      <c r="M200" s="13"/>
      <c r="AC200" s="313"/>
      <c r="HG200" s="450"/>
      <c r="HH200" s="450"/>
    </row>
    <row r="201" spans="1:216">
      <c r="D201" s="13"/>
      <c r="F201" s="13"/>
      <c r="G201" s="13"/>
      <c r="H201" s="13"/>
      <c r="I201" s="13"/>
      <c r="J201" s="13"/>
      <c r="K201" s="13"/>
      <c r="L201" s="13"/>
      <c r="M201" s="13"/>
      <c r="AC201" s="313"/>
      <c r="HG201" s="450"/>
      <c r="HH201" s="450"/>
    </row>
    <row r="202" spans="1:216">
      <c r="D202" s="13"/>
      <c r="F202" s="13"/>
      <c r="G202" s="13"/>
      <c r="H202" s="13"/>
      <c r="I202" s="13"/>
      <c r="J202" s="13"/>
      <c r="K202" s="13"/>
      <c r="L202" s="13"/>
      <c r="M202" s="13"/>
      <c r="AC202" s="313"/>
      <c r="HG202" s="450"/>
      <c r="HH202" s="450"/>
    </row>
    <row r="203" spans="1:216">
      <c r="D203" s="13"/>
      <c r="F203" s="13"/>
      <c r="G203" s="13"/>
      <c r="H203" s="13"/>
      <c r="I203" s="13"/>
      <c r="J203" s="13"/>
      <c r="K203" s="13"/>
      <c r="L203" s="13"/>
      <c r="M203" s="13"/>
      <c r="AC203" s="313"/>
      <c r="HG203" s="450"/>
      <c r="HH203" s="450"/>
    </row>
    <row r="204" spans="1:216">
      <c r="D204" s="13"/>
      <c r="F204" s="13"/>
      <c r="G204" s="13"/>
      <c r="H204" s="13"/>
      <c r="I204" s="13"/>
      <c r="J204" s="13"/>
      <c r="K204" s="13"/>
      <c r="L204" s="13"/>
      <c r="M204" s="13"/>
      <c r="AC204" s="313"/>
      <c r="HG204" s="450"/>
      <c r="HH204" s="450"/>
    </row>
    <row r="205" spans="1:216">
      <c r="D205" s="13"/>
      <c r="F205" s="13"/>
      <c r="G205" s="13"/>
      <c r="H205" s="13"/>
      <c r="I205" s="13"/>
      <c r="J205" s="13"/>
      <c r="K205" s="13"/>
      <c r="L205" s="13"/>
      <c r="M205" s="13"/>
      <c r="AC205" s="313"/>
      <c r="HG205" s="450"/>
      <c r="HH205" s="450"/>
    </row>
    <row r="206" spans="1:216">
      <c r="AC206" s="313"/>
      <c r="HG206" s="450"/>
      <c r="HH206" s="450"/>
    </row>
    <row r="207" spans="1:216">
      <c r="AC207" s="313"/>
      <c r="HG207" s="450"/>
      <c r="HH207" s="450"/>
    </row>
    <row r="208" spans="1:216">
      <c r="AC208" s="313"/>
      <c r="HG208" s="450"/>
      <c r="HH208" s="450"/>
    </row>
    <row r="209" spans="2:216">
      <c r="AC209" s="313"/>
      <c r="HG209" s="450"/>
      <c r="HH209" s="450"/>
    </row>
    <row r="210" spans="2:216">
      <c r="AC210" s="313"/>
      <c r="HG210" s="450"/>
      <c r="HH210" s="450"/>
    </row>
    <row r="211" spans="2:216">
      <c r="AC211" s="313"/>
      <c r="HG211" s="450"/>
      <c r="HH211" s="450"/>
    </row>
    <row r="212" spans="2:216">
      <c r="AC212" s="313"/>
      <c r="HG212" s="450"/>
      <c r="HH212" s="450"/>
    </row>
    <row r="213" spans="2:216">
      <c r="AC213" s="313"/>
      <c r="HG213" s="450"/>
      <c r="HH213" s="450"/>
    </row>
    <row r="214" spans="2:216">
      <c r="AC214" s="313"/>
      <c r="HG214" s="450"/>
      <c r="HH214" s="450"/>
    </row>
    <row r="215" spans="2:216">
      <c r="AC215" s="313"/>
      <c r="HG215" s="450"/>
      <c r="HH215" s="450"/>
    </row>
    <row r="216" spans="2:216">
      <c r="AC216" s="313"/>
      <c r="HG216" s="450"/>
      <c r="HH216" s="450"/>
    </row>
    <row r="217" spans="2:216">
      <c r="AC217" s="313"/>
      <c r="HG217" s="450"/>
      <c r="HH217" s="450"/>
    </row>
    <row r="218" spans="2:216">
      <c r="AC218" s="313"/>
      <c r="HG218" s="450"/>
      <c r="HH218" s="450"/>
    </row>
    <row r="219" spans="2:216">
      <c r="AC219" s="313"/>
      <c r="HG219" s="450"/>
      <c r="HH219" s="450"/>
    </row>
    <row r="220" spans="2:216">
      <c r="AC220" s="313"/>
      <c r="HG220" s="450"/>
      <c r="HH220" s="450"/>
    </row>
    <row r="221" spans="2:216">
      <c r="B221" s="14"/>
      <c r="C221" s="14"/>
      <c r="D221" s="14"/>
      <c r="F221" s="13"/>
      <c r="G221" s="13"/>
      <c r="H221" s="13"/>
      <c r="I221" s="13"/>
      <c r="AC221" s="313"/>
      <c r="HG221" s="450"/>
      <c r="HH221" s="450"/>
    </row>
    <row r="222" spans="2:216">
      <c r="B222" s="14"/>
      <c r="C222" s="14"/>
      <c r="D222" s="14"/>
      <c r="E222" s="14"/>
      <c r="F222" s="14"/>
      <c r="G222" s="14"/>
      <c r="H222" s="14"/>
      <c r="I222" s="14"/>
      <c r="J222" s="14"/>
      <c r="AC222" s="313"/>
      <c r="HG222" s="450"/>
      <c r="HH222" s="450"/>
    </row>
    <row r="223" spans="2:216">
      <c r="B223" s="14"/>
      <c r="C223" s="14"/>
      <c r="D223" s="14"/>
      <c r="E223" s="14"/>
      <c r="F223" s="14"/>
      <c r="G223" s="14"/>
      <c r="H223" s="14"/>
      <c r="I223" s="14"/>
      <c r="J223" s="14"/>
      <c r="AC223" s="313"/>
      <c r="HG223" s="450"/>
      <c r="HH223" s="450"/>
    </row>
    <row r="224" spans="2:216">
      <c r="B224" s="14"/>
      <c r="C224" s="14"/>
      <c r="D224" s="14"/>
      <c r="E224" s="14"/>
      <c r="F224" s="14"/>
      <c r="G224" s="14"/>
      <c r="H224" s="14"/>
      <c r="I224" s="14"/>
      <c r="J224" s="14"/>
      <c r="AC224" s="313"/>
      <c r="HG224" s="450"/>
      <c r="HH224" s="450"/>
    </row>
    <row r="225" spans="2:216">
      <c r="B225" s="14"/>
      <c r="C225" s="14"/>
      <c r="D225" s="14"/>
      <c r="E225" s="14"/>
      <c r="F225" s="14"/>
      <c r="G225" s="14"/>
      <c r="H225" s="14"/>
      <c r="I225" s="14"/>
      <c r="J225" s="14"/>
      <c r="AC225" s="313"/>
      <c r="HG225" s="450"/>
      <c r="HH225" s="450"/>
    </row>
    <row r="226" spans="2:216">
      <c r="B226" s="14"/>
      <c r="C226" s="14"/>
      <c r="D226" s="14"/>
      <c r="E226" s="14"/>
      <c r="F226" s="14"/>
      <c r="G226" s="14"/>
      <c r="H226" s="14"/>
      <c r="I226" s="14"/>
      <c r="J226" s="14"/>
      <c r="AC226" s="313"/>
      <c r="HG226" s="450"/>
      <c r="HH226" s="450"/>
    </row>
    <row r="227" spans="2:216">
      <c r="B227" s="14"/>
      <c r="C227" s="14"/>
      <c r="D227" s="14"/>
      <c r="E227" s="14"/>
      <c r="F227" s="14"/>
      <c r="G227" s="14"/>
      <c r="H227" s="14"/>
      <c r="I227" s="14"/>
      <c r="J227" s="14"/>
      <c r="AC227" s="313"/>
      <c r="HG227" s="450"/>
      <c r="HH227" s="450"/>
    </row>
    <row r="228" spans="2:216">
      <c r="B228" s="14"/>
      <c r="C228" s="14"/>
      <c r="D228" s="14"/>
      <c r="E228" s="14"/>
      <c r="F228" s="14"/>
      <c r="G228" s="14"/>
      <c r="H228" s="14"/>
      <c r="I228" s="14"/>
      <c r="J228" s="14"/>
      <c r="AC228" s="313"/>
      <c r="HG228" s="450"/>
      <c r="HH228" s="450"/>
    </row>
    <row r="229" spans="2:216">
      <c r="B229" s="14"/>
      <c r="C229" s="14"/>
      <c r="D229" s="14"/>
      <c r="E229" s="14"/>
      <c r="F229" s="14"/>
      <c r="G229" s="14"/>
      <c r="H229" s="14"/>
      <c r="I229" s="14"/>
      <c r="J229" s="14"/>
      <c r="AC229" s="313"/>
      <c r="HG229" s="450"/>
      <c r="HH229" s="450"/>
    </row>
    <row r="230" spans="2:216">
      <c r="B230" s="14"/>
      <c r="C230" s="14"/>
      <c r="D230" s="14"/>
      <c r="E230" s="14"/>
      <c r="F230" s="14"/>
      <c r="G230" s="14"/>
      <c r="H230" s="14"/>
      <c r="I230" s="14"/>
      <c r="J230" s="14"/>
      <c r="AC230" s="313"/>
      <c r="HG230" s="450"/>
      <c r="HH230" s="450"/>
    </row>
    <row r="231" spans="2:216">
      <c r="B231" s="14"/>
      <c r="C231" s="14"/>
      <c r="D231" s="14"/>
      <c r="E231" s="14"/>
      <c r="F231" s="14"/>
      <c r="G231" s="14"/>
      <c r="H231" s="14"/>
      <c r="I231" s="14"/>
      <c r="J231" s="14"/>
      <c r="AC231" s="313"/>
      <c r="HG231" s="450"/>
      <c r="HH231" s="450"/>
    </row>
    <row r="232" spans="2:216">
      <c r="B232" s="14"/>
      <c r="C232" s="14"/>
      <c r="D232" s="14"/>
      <c r="E232" s="14"/>
      <c r="F232" s="14"/>
      <c r="G232" s="14"/>
      <c r="H232" s="14"/>
      <c r="I232" s="14"/>
      <c r="J232" s="14"/>
      <c r="AC232" s="313"/>
      <c r="HG232" s="450"/>
      <c r="HH232" s="450"/>
    </row>
    <row r="233" spans="2:216">
      <c r="B233" s="14"/>
      <c r="C233" s="14"/>
      <c r="D233" s="14"/>
      <c r="E233" s="14"/>
      <c r="F233" s="14"/>
      <c r="G233" s="14"/>
      <c r="H233" s="14"/>
      <c r="I233" s="14"/>
      <c r="J233" s="14"/>
      <c r="AC233" s="313"/>
      <c r="HG233" s="450"/>
      <c r="HH233" s="450"/>
    </row>
    <row r="234" spans="2:216">
      <c r="B234" s="14"/>
      <c r="C234" s="14"/>
      <c r="D234" s="14"/>
      <c r="E234" s="14"/>
      <c r="F234" s="14"/>
      <c r="G234" s="14"/>
      <c r="H234" s="14"/>
      <c r="I234" s="14"/>
      <c r="J234" s="14"/>
      <c r="AC234" s="313"/>
      <c r="HG234" s="450"/>
      <c r="HH234" s="450"/>
    </row>
    <row r="235" spans="2:216">
      <c r="B235" s="14"/>
      <c r="C235" s="14"/>
      <c r="D235" s="14"/>
      <c r="E235" s="14"/>
      <c r="F235" s="14"/>
      <c r="G235" s="14"/>
      <c r="H235" s="14"/>
      <c r="I235" s="14"/>
      <c r="J235" s="14"/>
      <c r="AC235" s="313"/>
      <c r="HG235" s="450"/>
      <c r="HH235" s="450"/>
    </row>
    <row r="236" spans="2:216">
      <c r="B236" s="14"/>
      <c r="C236" s="14"/>
      <c r="D236" s="14"/>
      <c r="E236" s="14"/>
      <c r="F236" s="14"/>
      <c r="G236" s="14"/>
      <c r="H236" s="14"/>
      <c r="I236" s="14"/>
      <c r="J236" s="14"/>
      <c r="AC236" s="313"/>
      <c r="HG236" s="450"/>
      <c r="HH236" s="450"/>
    </row>
    <row r="237" spans="2:216">
      <c r="B237" s="14"/>
      <c r="C237" s="14"/>
      <c r="D237" s="14"/>
      <c r="E237" s="14"/>
      <c r="F237" s="14"/>
      <c r="G237" s="14"/>
      <c r="H237" s="14"/>
      <c r="I237" s="14"/>
      <c r="J237" s="14"/>
      <c r="AC237" s="313"/>
      <c r="HG237" s="450"/>
      <c r="HH237" s="450"/>
    </row>
    <row r="238" spans="2:216">
      <c r="B238" s="14"/>
      <c r="C238" s="14"/>
      <c r="D238" s="14"/>
      <c r="E238" s="14"/>
      <c r="F238" s="14"/>
      <c r="G238" s="14"/>
      <c r="H238" s="14"/>
      <c r="I238" s="14"/>
      <c r="J238" s="14"/>
      <c r="AC238" s="313"/>
      <c r="HG238" s="450"/>
      <c r="HH238" s="450"/>
    </row>
    <row r="239" spans="2:216">
      <c r="B239" s="14"/>
      <c r="C239" s="14"/>
      <c r="D239" s="14"/>
      <c r="E239" s="14"/>
      <c r="F239" s="14"/>
      <c r="G239" s="14"/>
      <c r="H239" s="14"/>
      <c r="I239" s="14"/>
      <c r="J239" s="14"/>
      <c r="AC239" s="313"/>
      <c r="HG239" s="450"/>
      <c r="HH239" s="450"/>
    </row>
    <row r="240" spans="2:216">
      <c r="B240" s="14"/>
      <c r="C240" s="14"/>
      <c r="D240" s="14"/>
      <c r="E240" s="14"/>
      <c r="F240" s="14"/>
      <c r="G240" s="14"/>
      <c r="H240" s="14"/>
      <c r="I240" s="14"/>
      <c r="J240" s="14"/>
      <c r="AC240" s="313"/>
      <c r="HG240" s="450"/>
      <c r="HH240" s="450"/>
    </row>
    <row r="241" spans="2:216">
      <c r="B241" s="14"/>
      <c r="C241" s="14"/>
      <c r="D241" s="14"/>
      <c r="E241" s="14"/>
      <c r="F241" s="14"/>
      <c r="G241" s="14"/>
      <c r="H241" s="14"/>
      <c r="I241" s="14"/>
      <c r="J241" s="14"/>
      <c r="AC241" s="313"/>
      <c r="HG241" s="450"/>
      <c r="HH241" s="450"/>
    </row>
    <row r="242" spans="2:216">
      <c r="B242" s="14"/>
      <c r="C242" s="14"/>
      <c r="D242" s="14"/>
      <c r="E242" s="14"/>
      <c r="F242" s="14"/>
      <c r="G242" s="14"/>
      <c r="H242" s="14"/>
      <c r="I242" s="14"/>
      <c r="J242" s="14"/>
      <c r="AC242" s="313"/>
      <c r="HG242" s="450"/>
      <c r="HH242" s="450"/>
    </row>
    <row r="243" spans="2:216">
      <c r="B243" s="14"/>
      <c r="C243" s="14"/>
      <c r="D243" s="14"/>
      <c r="E243" s="14"/>
      <c r="F243" s="14"/>
      <c r="G243" s="14"/>
      <c r="H243" s="14"/>
      <c r="I243" s="14"/>
      <c r="J243" s="14"/>
      <c r="AC243" s="313"/>
      <c r="HG243" s="450"/>
      <c r="HH243" s="450"/>
    </row>
    <row r="244" spans="2:216">
      <c r="B244" s="14"/>
      <c r="C244" s="14"/>
      <c r="D244" s="14"/>
      <c r="E244" s="14"/>
      <c r="F244" s="14"/>
      <c r="G244" s="14"/>
      <c r="H244" s="14"/>
      <c r="I244" s="14"/>
      <c r="J244" s="14"/>
      <c r="AC244" s="313"/>
      <c r="HG244" s="450"/>
      <c r="HH244" s="450"/>
    </row>
    <row r="245" spans="2:216">
      <c r="B245" s="14"/>
      <c r="C245" s="14"/>
      <c r="D245" s="14"/>
      <c r="E245" s="14"/>
      <c r="F245" s="14"/>
      <c r="G245" s="14"/>
      <c r="H245" s="14"/>
      <c r="I245" s="14"/>
      <c r="J245" s="14"/>
      <c r="AC245" s="313"/>
      <c r="HG245" s="450"/>
      <c r="HH245" s="450"/>
    </row>
    <row r="246" spans="2:216">
      <c r="B246" s="14"/>
      <c r="C246" s="14"/>
      <c r="D246" s="14"/>
      <c r="E246" s="14"/>
      <c r="F246" s="14"/>
      <c r="G246" s="14"/>
      <c r="H246" s="14"/>
      <c r="I246" s="14"/>
      <c r="J246" s="14"/>
      <c r="AC246" s="313"/>
      <c r="HG246" s="450"/>
      <c r="HH246" s="450"/>
    </row>
    <row r="247" spans="2:216">
      <c r="B247" s="14"/>
      <c r="C247" s="14"/>
      <c r="D247" s="14"/>
      <c r="E247" s="14"/>
      <c r="F247" s="14"/>
      <c r="G247" s="14"/>
      <c r="H247" s="14"/>
      <c r="I247" s="14"/>
      <c r="J247" s="14"/>
      <c r="AC247" s="313"/>
      <c r="HG247" s="450"/>
      <c r="HH247" s="450"/>
    </row>
    <row r="248" spans="2:216">
      <c r="B248" s="14"/>
      <c r="C248" s="14"/>
      <c r="D248" s="14"/>
      <c r="E248" s="14"/>
      <c r="F248" s="14"/>
      <c r="G248" s="14"/>
      <c r="H248" s="14"/>
      <c r="I248" s="14"/>
      <c r="J248" s="14"/>
      <c r="AC248" s="313"/>
      <c r="HG248" s="450"/>
      <c r="HH248" s="450"/>
    </row>
    <row r="249" spans="2:216">
      <c r="B249" s="14"/>
      <c r="C249" s="14"/>
      <c r="D249" s="14"/>
      <c r="E249" s="14"/>
      <c r="F249" s="14"/>
      <c r="G249" s="14"/>
      <c r="H249" s="14"/>
      <c r="I249" s="14"/>
      <c r="J249" s="14"/>
      <c r="AC249" s="313"/>
      <c r="HG249" s="450"/>
      <c r="HH249" s="450"/>
    </row>
    <row r="250" spans="2:216">
      <c r="B250" s="14"/>
      <c r="C250" s="14"/>
      <c r="D250" s="14"/>
      <c r="E250" s="14"/>
      <c r="F250" s="14"/>
      <c r="G250" s="14"/>
      <c r="H250" s="14"/>
      <c r="I250" s="14"/>
      <c r="J250" s="14"/>
      <c r="AC250" s="313"/>
      <c r="HG250" s="450"/>
      <c r="HH250" s="450"/>
    </row>
    <row r="251" spans="2:216">
      <c r="B251" s="14"/>
      <c r="C251" s="14"/>
      <c r="D251" s="14"/>
      <c r="E251" s="14"/>
      <c r="F251" s="14"/>
      <c r="G251" s="14"/>
      <c r="H251" s="14"/>
      <c r="I251" s="14"/>
      <c r="J251" s="14"/>
      <c r="AC251" s="313"/>
      <c r="HG251" s="450"/>
      <c r="HH251" s="450"/>
    </row>
    <row r="252" spans="2:216">
      <c r="B252" s="14"/>
      <c r="C252" s="14"/>
      <c r="D252" s="14"/>
      <c r="E252" s="14"/>
      <c r="F252" s="14"/>
      <c r="G252" s="14"/>
      <c r="H252" s="14"/>
      <c r="I252" s="14"/>
      <c r="J252" s="14"/>
      <c r="AC252" s="313"/>
      <c r="HG252" s="450"/>
      <c r="HH252" s="450"/>
    </row>
    <row r="253" spans="2:216">
      <c r="B253" s="14"/>
      <c r="C253" s="14"/>
      <c r="D253" s="14"/>
      <c r="E253" s="14"/>
      <c r="F253" s="14"/>
      <c r="G253" s="14"/>
      <c r="H253" s="14"/>
      <c r="I253" s="14"/>
      <c r="J253" s="14"/>
      <c r="AC253" s="313"/>
      <c r="HG253" s="450"/>
      <c r="HH253" s="450"/>
    </row>
    <row r="254" spans="2:216">
      <c r="B254" s="14"/>
      <c r="C254" s="14"/>
      <c r="D254" s="14"/>
      <c r="E254" s="14"/>
      <c r="F254" s="14"/>
      <c r="G254" s="14"/>
      <c r="H254" s="14"/>
      <c r="I254" s="14"/>
      <c r="J254" s="14"/>
      <c r="AC254" s="313"/>
      <c r="HG254" s="450"/>
      <c r="HH254" s="450"/>
    </row>
    <row r="255" spans="2:216">
      <c r="B255" s="14"/>
      <c r="C255" s="14"/>
      <c r="D255" s="14"/>
      <c r="E255" s="14"/>
      <c r="F255" s="14"/>
      <c r="G255" s="14"/>
      <c r="H255" s="14"/>
      <c r="I255" s="14"/>
      <c r="J255" s="14"/>
      <c r="AC255" s="313"/>
      <c r="HG255" s="450"/>
      <c r="HH255" s="450"/>
    </row>
    <row r="256" spans="2:216">
      <c r="B256" s="14"/>
      <c r="C256" s="14"/>
      <c r="D256" s="14"/>
      <c r="E256" s="14"/>
      <c r="F256" s="14"/>
      <c r="G256" s="14"/>
      <c r="H256" s="14"/>
      <c r="I256" s="14"/>
      <c r="J256" s="14"/>
      <c r="AC256" s="313"/>
      <c r="HG256" s="450"/>
      <c r="HH256" s="450"/>
    </row>
    <row r="257" spans="2:216">
      <c r="B257" s="14"/>
      <c r="C257" s="14"/>
      <c r="D257" s="14"/>
      <c r="E257" s="14"/>
      <c r="F257" s="14"/>
      <c r="G257" s="14"/>
      <c r="H257" s="14"/>
      <c r="I257" s="14"/>
      <c r="J257" s="14"/>
      <c r="AC257" s="313"/>
      <c r="HG257" s="450"/>
      <c r="HH257" s="450"/>
    </row>
    <row r="258" spans="2:216">
      <c r="B258" s="14"/>
      <c r="C258" s="14"/>
      <c r="D258" s="14"/>
      <c r="E258" s="14"/>
      <c r="F258" s="14"/>
      <c r="G258" s="14"/>
      <c r="H258" s="14"/>
      <c r="I258" s="14"/>
      <c r="J258" s="14"/>
      <c r="AC258" s="313"/>
      <c r="HG258" s="450"/>
      <c r="HH258" s="450"/>
    </row>
    <row r="259" spans="2:216">
      <c r="B259" s="14"/>
      <c r="C259" s="14"/>
      <c r="D259" s="14"/>
      <c r="E259" s="14"/>
      <c r="F259" s="14"/>
      <c r="G259" s="14"/>
      <c r="H259" s="14"/>
      <c r="I259" s="14"/>
      <c r="J259" s="14"/>
      <c r="AC259" s="313"/>
      <c r="HG259" s="450"/>
      <c r="HH259" s="450"/>
    </row>
    <row r="260" spans="2:216">
      <c r="B260" s="14"/>
      <c r="C260" s="14"/>
      <c r="D260" s="14"/>
      <c r="E260" s="14"/>
      <c r="F260" s="14"/>
      <c r="G260" s="14"/>
      <c r="H260" s="14"/>
      <c r="I260" s="14"/>
      <c r="J260" s="14"/>
      <c r="AC260" s="313"/>
      <c r="HG260" s="450"/>
      <c r="HH260" s="450"/>
    </row>
    <row r="261" spans="2:216">
      <c r="B261" s="14"/>
      <c r="C261" s="14"/>
      <c r="D261" s="14"/>
      <c r="E261" s="14"/>
      <c r="F261" s="14"/>
      <c r="G261" s="14"/>
      <c r="H261" s="14"/>
      <c r="I261" s="14"/>
      <c r="J261" s="14"/>
      <c r="AC261" s="313"/>
      <c r="HG261" s="450"/>
      <c r="HH261" s="450"/>
    </row>
    <row r="262" spans="2:216">
      <c r="B262" s="14"/>
      <c r="C262" s="14"/>
      <c r="D262" s="14"/>
      <c r="E262" s="14"/>
      <c r="F262" s="14"/>
      <c r="G262" s="14"/>
      <c r="H262" s="14"/>
      <c r="I262" s="14"/>
      <c r="J262" s="14"/>
      <c r="HG262" s="450"/>
      <c r="HH262" s="450"/>
    </row>
    <row r="263" spans="2:216">
      <c r="B263" s="14"/>
      <c r="C263" s="14"/>
      <c r="D263" s="14"/>
      <c r="E263" s="14"/>
      <c r="F263" s="14"/>
      <c r="G263" s="14"/>
      <c r="H263" s="14"/>
      <c r="I263" s="14"/>
      <c r="J263" s="14"/>
      <c r="HG263" s="450"/>
      <c r="HH263" s="450"/>
    </row>
    <row r="264" spans="2:216">
      <c r="B264" s="14"/>
      <c r="C264" s="14"/>
      <c r="D264" s="14"/>
      <c r="E264" s="14"/>
      <c r="F264" s="14"/>
      <c r="G264" s="14"/>
      <c r="H264" s="14"/>
      <c r="I264" s="14"/>
      <c r="J264" s="14"/>
      <c r="HG264" s="450"/>
      <c r="HH264" s="450"/>
    </row>
    <row r="265" spans="2:216">
      <c r="B265" s="14"/>
      <c r="C265" s="14"/>
      <c r="D265" s="14"/>
      <c r="E265" s="14"/>
      <c r="F265" s="14"/>
      <c r="G265" s="14"/>
      <c r="H265" s="14"/>
      <c r="I265" s="14"/>
      <c r="J265" s="14"/>
      <c r="HG265" s="450"/>
      <c r="HH265" s="450"/>
    </row>
    <row r="266" spans="2:216">
      <c r="B266" s="14"/>
      <c r="C266" s="14"/>
      <c r="D266" s="14"/>
      <c r="E266" s="14"/>
      <c r="F266" s="14"/>
      <c r="G266" s="14"/>
      <c r="H266" s="14"/>
      <c r="I266" s="14"/>
      <c r="J266" s="14"/>
      <c r="HG266" s="450"/>
      <c r="HH266" s="450"/>
    </row>
    <row r="267" spans="2:216">
      <c r="B267" s="14"/>
      <c r="C267" s="14"/>
      <c r="D267" s="14"/>
      <c r="E267" s="14"/>
      <c r="F267" s="14"/>
      <c r="G267" s="14"/>
      <c r="H267" s="14"/>
      <c r="I267" s="14"/>
      <c r="J267" s="14"/>
      <c r="HG267" s="450"/>
      <c r="HH267" s="450"/>
    </row>
    <row r="268" spans="2:216">
      <c r="B268" s="14"/>
      <c r="C268" s="14"/>
      <c r="D268" s="14"/>
      <c r="E268" s="14"/>
      <c r="F268" s="14"/>
      <c r="G268" s="14"/>
      <c r="H268" s="14"/>
      <c r="I268" s="14"/>
      <c r="J268" s="14"/>
      <c r="HG268" s="450"/>
      <c r="HH268" s="450"/>
    </row>
    <row r="269" spans="2:216">
      <c r="B269" s="14"/>
      <c r="C269" s="14"/>
      <c r="D269" s="14"/>
      <c r="E269" s="14"/>
      <c r="F269" s="14"/>
      <c r="G269" s="14"/>
      <c r="H269" s="14"/>
      <c r="I269" s="14"/>
      <c r="J269" s="14"/>
      <c r="HG269" s="450"/>
      <c r="HH269" s="450"/>
    </row>
    <row r="270" spans="2:216">
      <c r="B270" s="14"/>
      <c r="C270" s="14"/>
      <c r="D270" s="14"/>
      <c r="E270" s="14"/>
      <c r="F270" s="14"/>
      <c r="G270" s="14"/>
      <c r="H270" s="14"/>
      <c r="I270" s="14"/>
      <c r="J270" s="14"/>
      <c r="HG270" s="450"/>
      <c r="HH270" s="450"/>
    </row>
    <row r="271" spans="2:216">
      <c r="B271" s="14"/>
      <c r="C271" s="14"/>
      <c r="D271" s="14"/>
      <c r="E271" s="14"/>
      <c r="F271" s="14"/>
      <c r="G271" s="14"/>
      <c r="H271" s="14"/>
      <c r="I271" s="14"/>
      <c r="J271" s="14"/>
      <c r="HG271" s="450"/>
      <c r="HH271" s="450"/>
    </row>
    <row r="272" spans="2:216">
      <c r="B272" s="14"/>
      <c r="C272" s="14"/>
      <c r="D272" s="14"/>
      <c r="E272" s="14"/>
      <c r="F272" s="14"/>
      <c r="G272" s="14"/>
      <c r="H272" s="14"/>
      <c r="I272" s="14"/>
      <c r="J272" s="14"/>
      <c r="HG272" s="450"/>
      <c r="HH272" s="450"/>
    </row>
    <row r="273" spans="2:216">
      <c r="B273" s="14"/>
      <c r="C273" s="14"/>
      <c r="D273" s="14"/>
      <c r="E273" s="14"/>
      <c r="F273" s="14"/>
      <c r="G273" s="14"/>
      <c r="H273" s="14"/>
      <c r="I273" s="14"/>
      <c r="J273" s="14"/>
      <c r="HG273" s="450"/>
      <c r="HH273" s="450"/>
    </row>
    <row r="274" spans="2:216">
      <c r="B274" s="14"/>
      <c r="C274" s="14"/>
      <c r="D274" s="14"/>
      <c r="E274" s="14"/>
      <c r="F274" s="14"/>
      <c r="G274" s="14"/>
      <c r="H274" s="14"/>
      <c r="I274" s="14"/>
      <c r="J274" s="14"/>
      <c r="HG274" s="450"/>
      <c r="HH274" s="450"/>
    </row>
    <row r="275" spans="2:216">
      <c r="B275" s="14"/>
      <c r="C275" s="14"/>
      <c r="D275" s="14"/>
      <c r="E275" s="14"/>
      <c r="F275" s="14"/>
      <c r="G275" s="14"/>
      <c r="H275" s="14"/>
      <c r="I275" s="14"/>
      <c r="J275" s="14"/>
      <c r="HG275" s="450"/>
      <c r="HH275" s="450"/>
    </row>
    <row r="276" spans="2:216">
      <c r="B276" s="14"/>
      <c r="C276" s="14"/>
      <c r="D276" s="14"/>
      <c r="E276" s="14"/>
      <c r="F276" s="14"/>
      <c r="G276" s="14"/>
      <c r="H276" s="14"/>
      <c r="I276" s="14"/>
      <c r="J276" s="14"/>
      <c r="HG276" s="450"/>
      <c r="HH276" s="450"/>
    </row>
    <row r="277" spans="2:216">
      <c r="B277" s="14"/>
      <c r="C277" s="14"/>
      <c r="D277" s="14"/>
      <c r="E277" s="14"/>
      <c r="F277" s="14"/>
      <c r="G277" s="14"/>
      <c r="H277" s="14"/>
      <c r="I277" s="14"/>
      <c r="J277" s="14"/>
      <c r="HG277" s="450"/>
      <c r="HH277" s="450"/>
    </row>
    <row r="278" spans="2:216">
      <c r="B278" s="14"/>
      <c r="C278" s="14"/>
      <c r="D278" s="14"/>
      <c r="E278" s="14"/>
      <c r="F278" s="14"/>
      <c r="G278" s="14"/>
      <c r="H278" s="14"/>
      <c r="I278" s="14"/>
      <c r="J278" s="14"/>
      <c r="HG278" s="450"/>
      <c r="HH278" s="450"/>
    </row>
    <row r="279" spans="2:216">
      <c r="B279" s="14"/>
      <c r="C279" s="14"/>
      <c r="D279" s="14"/>
      <c r="E279" s="14"/>
      <c r="F279" s="14"/>
      <c r="G279" s="14"/>
      <c r="H279" s="14"/>
      <c r="I279" s="14"/>
      <c r="J279" s="14"/>
      <c r="HG279" s="450"/>
      <c r="HH279" s="450"/>
    </row>
    <row r="280" spans="2:216">
      <c r="B280" s="14"/>
      <c r="C280" s="14"/>
      <c r="D280" s="14"/>
      <c r="E280" s="14"/>
      <c r="F280" s="14"/>
      <c r="G280" s="14"/>
      <c r="H280" s="14"/>
      <c r="I280" s="14"/>
      <c r="J280" s="14"/>
      <c r="HG280" s="450"/>
      <c r="HH280" s="450"/>
    </row>
    <row r="281" spans="2:216">
      <c r="B281" s="14"/>
      <c r="C281" s="14"/>
      <c r="D281" s="14"/>
      <c r="E281" s="14"/>
      <c r="F281" s="14"/>
      <c r="G281" s="14"/>
      <c r="H281" s="14"/>
      <c r="I281" s="14"/>
      <c r="J281" s="14"/>
      <c r="HG281" s="450"/>
      <c r="HH281" s="450"/>
    </row>
    <row r="282" spans="2:216">
      <c r="B282" s="14"/>
      <c r="C282" s="14"/>
      <c r="D282" s="14"/>
      <c r="E282" s="14"/>
      <c r="F282" s="14"/>
      <c r="G282" s="14"/>
      <c r="H282" s="14"/>
      <c r="I282" s="14"/>
      <c r="J282" s="14"/>
      <c r="HG282" s="450"/>
      <c r="HH282" s="450"/>
    </row>
    <row r="283" spans="2:216">
      <c r="B283" s="14"/>
      <c r="C283" s="14"/>
      <c r="D283" s="14"/>
      <c r="E283" s="14"/>
      <c r="F283" s="14"/>
      <c r="G283" s="14"/>
      <c r="H283" s="14"/>
      <c r="I283" s="14"/>
      <c r="J283" s="14"/>
      <c r="HG283" s="450"/>
      <c r="HH283" s="450"/>
    </row>
    <row r="284" spans="2:216">
      <c r="B284" s="14"/>
      <c r="C284" s="14"/>
      <c r="D284" s="14"/>
      <c r="E284" s="14"/>
      <c r="F284" s="14"/>
      <c r="G284" s="14"/>
      <c r="H284" s="14"/>
      <c r="I284" s="14"/>
      <c r="J284" s="14"/>
      <c r="HG284" s="450"/>
      <c r="HH284" s="450"/>
    </row>
    <row r="285" spans="2:216">
      <c r="B285" s="14"/>
      <c r="C285" s="14"/>
      <c r="D285" s="14"/>
      <c r="E285" s="14"/>
      <c r="F285" s="14"/>
      <c r="G285" s="14"/>
      <c r="H285" s="14"/>
      <c r="I285" s="14"/>
      <c r="J285" s="14"/>
      <c r="HG285" s="450"/>
      <c r="HH285" s="450"/>
    </row>
    <row r="286" spans="2:216">
      <c r="B286" s="14"/>
      <c r="C286" s="14"/>
      <c r="D286" s="14"/>
      <c r="E286" s="14"/>
      <c r="F286" s="14"/>
      <c r="G286" s="14"/>
      <c r="H286" s="14"/>
      <c r="I286" s="14"/>
      <c r="J286" s="14"/>
      <c r="HG286" s="450"/>
      <c r="HH286" s="450"/>
    </row>
    <row r="287" spans="2:216">
      <c r="B287" s="14"/>
      <c r="C287" s="14"/>
      <c r="D287" s="14"/>
      <c r="E287" s="14"/>
      <c r="F287" s="14"/>
      <c r="G287" s="14"/>
      <c r="H287" s="14"/>
      <c r="I287" s="14"/>
      <c r="J287" s="14"/>
      <c r="HG287" s="450"/>
      <c r="HH287" s="450"/>
    </row>
    <row r="288" spans="2:216">
      <c r="B288" s="14"/>
      <c r="C288" s="14"/>
      <c r="D288" s="14"/>
      <c r="E288" s="14"/>
      <c r="F288" s="14"/>
      <c r="G288" s="14"/>
      <c r="H288" s="14"/>
      <c r="I288" s="14"/>
      <c r="J288" s="14"/>
      <c r="HG288" s="450"/>
      <c r="HH288" s="450"/>
    </row>
    <row r="289" spans="2:216">
      <c r="B289" s="14"/>
      <c r="C289" s="14"/>
      <c r="D289" s="14"/>
      <c r="E289" s="14"/>
      <c r="F289" s="14"/>
      <c r="G289" s="14"/>
      <c r="H289" s="14"/>
      <c r="I289" s="14"/>
      <c r="J289" s="14"/>
      <c r="HG289" s="450"/>
      <c r="HH289" s="450"/>
    </row>
    <row r="290" spans="2:216">
      <c r="B290" s="14"/>
      <c r="C290" s="14"/>
      <c r="D290" s="14"/>
      <c r="E290" s="14"/>
      <c r="F290" s="14"/>
      <c r="G290" s="14"/>
      <c r="H290" s="14"/>
      <c r="I290" s="14"/>
      <c r="J290" s="14"/>
      <c r="HG290" s="450"/>
      <c r="HH290" s="450"/>
    </row>
    <row r="291" spans="2:216">
      <c r="B291" s="14"/>
      <c r="C291" s="14"/>
      <c r="D291" s="14"/>
      <c r="E291" s="14"/>
      <c r="F291" s="14"/>
      <c r="G291" s="14"/>
      <c r="H291" s="14"/>
      <c r="I291" s="14"/>
      <c r="J291" s="14"/>
      <c r="HG291" s="450"/>
      <c r="HH291" s="450"/>
    </row>
    <row r="292" spans="2:216">
      <c r="B292" s="14"/>
      <c r="C292" s="14"/>
      <c r="D292" s="14"/>
      <c r="E292" s="14"/>
      <c r="F292" s="14"/>
      <c r="G292" s="14"/>
      <c r="H292" s="14"/>
      <c r="I292" s="14"/>
      <c r="J292" s="14"/>
      <c r="HG292" s="450"/>
      <c r="HH292" s="450"/>
    </row>
    <row r="293" spans="2:216">
      <c r="B293" s="14"/>
      <c r="C293" s="14"/>
      <c r="D293" s="14"/>
      <c r="E293" s="14"/>
      <c r="F293" s="14"/>
      <c r="G293" s="14"/>
      <c r="H293" s="14"/>
      <c r="I293" s="14"/>
      <c r="J293" s="14"/>
      <c r="HG293" s="450"/>
      <c r="HH293" s="450"/>
    </row>
    <row r="294" spans="2:216">
      <c r="B294" s="14"/>
      <c r="C294" s="14"/>
      <c r="D294" s="14"/>
      <c r="E294" s="14"/>
      <c r="F294" s="14"/>
      <c r="G294" s="14"/>
      <c r="H294" s="14"/>
      <c r="I294" s="14"/>
      <c r="J294" s="14"/>
      <c r="HG294" s="450"/>
      <c r="HH294" s="450"/>
    </row>
    <row r="295" spans="2:216">
      <c r="B295" s="14"/>
      <c r="C295" s="14"/>
      <c r="D295" s="14"/>
      <c r="E295" s="14"/>
      <c r="F295" s="14"/>
      <c r="G295" s="14"/>
      <c r="H295" s="14"/>
      <c r="I295" s="14"/>
      <c r="J295" s="14"/>
      <c r="HG295" s="450"/>
      <c r="HH295" s="450"/>
    </row>
    <row r="296" spans="2:216">
      <c r="B296" s="14"/>
      <c r="C296" s="14"/>
      <c r="D296" s="14"/>
      <c r="E296" s="14"/>
      <c r="F296" s="14"/>
      <c r="G296" s="14"/>
      <c r="H296" s="14"/>
      <c r="I296" s="14"/>
      <c r="J296" s="14"/>
      <c r="HG296" s="450"/>
      <c r="HH296" s="450"/>
    </row>
    <row r="297" spans="2:216">
      <c r="B297" s="14"/>
      <c r="C297" s="14"/>
      <c r="D297" s="14"/>
      <c r="E297" s="14"/>
      <c r="F297" s="14"/>
      <c r="G297" s="14"/>
      <c r="H297" s="14"/>
      <c r="I297" s="14"/>
      <c r="J297" s="14"/>
      <c r="HG297" s="450"/>
      <c r="HH297" s="450"/>
    </row>
    <row r="298" spans="2:216">
      <c r="B298" s="14"/>
      <c r="C298" s="14"/>
      <c r="D298" s="14"/>
      <c r="E298" s="14"/>
      <c r="F298" s="14"/>
      <c r="G298" s="14"/>
      <c r="H298" s="14"/>
      <c r="I298" s="14"/>
      <c r="J298" s="14"/>
      <c r="HG298" s="450"/>
      <c r="HH298" s="450"/>
    </row>
    <row r="299" spans="2:216">
      <c r="HG299" s="450"/>
      <c r="HH299" s="450"/>
    </row>
    <row r="300" spans="2:216">
      <c r="HG300" s="450"/>
      <c r="HH300" s="450"/>
    </row>
    <row r="301" spans="2:216">
      <c r="HG301" s="450"/>
      <c r="HH301" s="450"/>
    </row>
    <row r="302" spans="2:216">
      <c r="HG302" s="450"/>
      <c r="HH302" s="450"/>
    </row>
    <row r="303" spans="2:216">
      <c r="HG303" s="450"/>
      <c r="HH303" s="450"/>
    </row>
    <row r="304" spans="2:216">
      <c r="HG304" s="450"/>
      <c r="HH304" s="450"/>
    </row>
    <row r="305" spans="215:216">
      <c r="HG305" s="450"/>
      <c r="HH305" s="450"/>
    </row>
    <row r="306" spans="215:216">
      <c r="HG306" s="450"/>
      <c r="HH306" s="450"/>
    </row>
    <row r="307" spans="215:216">
      <c r="HG307" s="450"/>
      <c r="HH307" s="450"/>
    </row>
    <row r="308" spans="215:216">
      <c r="HG308" s="450"/>
      <c r="HH308" s="450"/>
    </row>
    <row r="309" spans="215:216">
      <c r="HG309" s="450"/>
      <c r="HH309" s="450"/>
    </row>
    <row r="310" spans="215:216">
      <c r="HG310" s="450"/>
      <c r="HH310" s="450"/>
    </row>
    <row r="311" spans="215:216">
      <c r="HG311" s="450"/>
      <c r="HH311" s="450"/>
    </row>
    <row r="312" spans="215:216">
      <c r="HG312" s="450"/>
      <c r="HH312" s="450"/>
    </row>
    <row r="313" spans="215:216">
      <c r="HG313" s="450"/>
      <c r="HH313" s="450"/>
    </row>
    <row r="314" spans="215:216">
      <c r="HG314" s="450"/>
      <c r="HH314" s="450"/>
    </row>
    <row r="315" spans="215:216">
      <c r="HG315" s="450"/>
      <c r="HH315" s="450"/>
    </row>
    <row r="316" spans="215:216">
      <c r="HG316" s="450"/>
      <c r="HH316" s="450"/>
    </row>
    <row r="317" spans="215:216">
      <c r="HG317" s="450"/>
      <c r="HH317" s="450"/>
    </row>
    <row r="318" spans="215:216">
      <c r="HG318" s="450"/>
      <c r="HH318" s="450"/>
    </row>
    <row r="319" spans="215:216">
      <c r="HG319" s="450"/>
      <c r="HH319" s="450"/>
    </row>
    <row r="320" spans="215:216">
      <c r="HG320" s="450"/>
      <c r="HH320" s="450"/>
    </row>
    <row r="321" spans="215:216">
      <c r="HG321" s="450"/>
      <c r="HH321" s="450"/>
    </row>
    <row r="322" spans="215:216">
      <c r="HG322" s="450"/>
      <c r="HH322" s="450"/>
    </row>
    <row r="323" spans="215:216">
      <c r="HG323" s="450"/>
      <c r="HH323" s="450"/>
    </row>
    <row r="324" spans="215:216">
      <c r="HG324" s="450"/>
      <c r="HH324" s="450"/>
    </row>
    <row r="325" spans="215:216">
      <c r="HG325" s="450"/>
      <c r="HH325" s="450"/>
    </row>
    <row r="326" spans="215:216">
      <c r="HG326" s="450"/>
      <c r="HH326" s="450"/>
    </row>
    <row r="327" spans="215:216">
      <c r="HG327" s="450"/>
      <c r="HH327" s="450"/>
    </row>
    <row r="328" spans="215:216">
      <c r="HG328" s="450"/>
      <c r="HH328" s="450"/>
    </row>
    <row r="329" spans="215:216">
      <c r="HG329" s="450"/>
      <c r="HH329" s="450"/>
    </row>
    <row r="330" spans="215:216">
      <c r="HG330" s="450"/>
      <c r="HH330" s="450"/>
    </row>
    <row r="331" spans="215:216">
      <c r="HG331" s="450"/>
      <c r="HH331" s="450"/>
    </row>
    <row r="332" spans="215:216">
      <c r="HG332" s="450"/>
      <c r="HH332" s="450"/>
    </row>
    <row r="333" spans="215:216">
      <c r="HG333" s="450"/>
      <c r="HH333" s="450"/>
    </row>
    <row r="334" spans="215:216">
      <c r="HG334" s="450"/>
      <c r="HH334" s="450"/>
    </row>
    <row r="335" spans="215:216">
      <c r="HG335" s="450"/>
      <c r="HH335" s="450"/>
    </row>
    <row r="336" spans="215:216">
      <c r="HG336" s="450"/>
      <c r="HH336" s="450"/>
    </row>
    <row r="337" spans="215:216">
      <c r="HG337" s="450"/>
      <c r="HH337" s="450"/>
    </row>
    <row r="338" spans="215:216">
      <c r="HG338" s="450"/>
      <c r="HH338" s="450"/>
    </row>
    <row r="339" spans="215:216">
      <c r="HG339" s="450"/>
      <c r="HH339" s="450"/>
    </row>
    <row r="340" spans="215:216">
      <c r="HG340" s="450"/>
      <c r="HH340" s="450"/>
    </row>
    <row r="341" spans="215:216">
      <c r="HG341" s="450"/>
      <c r="HH341" s="450"/>
    </row>
    <row r="342" spans="215:216">
      <c r="HG342" s="450"/>
      <c r="HH342" s="450"/>
    </row>
    <row r="343" spans="215:216">
      <c r="HG343" s="450"/>
      <c r="HH343" s="450"/>
    </row>
    <row r="344" spans="215:216">
      <c r="HG344" s="450"/>
      <c r="HH344" s="450"/>
    </row>
    <row r="345" spans="215:216">
      <c r="HG345" s="450"/>
      <c r="HH345" s="450"/>
    </row>
    <row r="346" spans="215:216">
      <c r="HG346" s="450"/>
      <c r="HH346" s="450"/>
    </row>
    <row r="347" spans="215:216">
      <c r="HG347" s="450"/>
      <c r="HH347" s="450"/>
    </row>
    <row r="348" spans="215:216">
      <c r="HG348" s="450"/>
      <c r="HH348" s="450"/>
    </row>
    <row r="349" spans="215:216">
      <c r="HG349" s="450"/>
      <c r="HH349" s="450"/>
    </row>
    <row r="350" spans="215:216">
      <c r="HG350" s="450"/>
      <c r="HH350" s="450"/>
    </row>
    <row r="351" spans="215:216">
      <c r="HG351" s="450"/>
      <c r="HH351" s="450"/>
    </row>
    <row r="352" spans="215:216">
      <c r="HG352" s="450"/>
      <c r="HH352" s="450"/>
    </row>
    <row r="353" spans="215:216">
      <c r="HG353" s="450"/>
      <c r="HH353" s="450"/>
    </row>
    <row r="354" spans="215:216">
      <c r="HG354" s="450"/>
      <c r="HH354" s="450"/>
    </row>
    <row r="355" spans="215:216">
      <c r="HG355" s="450"/>
      <c r="HH355" s="450"/>
    </row>
    <row r="356" spans="215:216">
      <c r="HG356" s="450"/>
      <c r="HH356" s="450"/>
    </row>
    <row r="357" spans="215:216">
      <c r="HG357" s="450"/>
      <c r="HH357" s="450"/>
    </row>
    <row r="358" spans="215:216">
      <c r="HG358" s="450"/>
      <c r="HH358" s="450"/>
    </row>
    <row r="359" spans="215:216">
      <c r="HG359" s="450"/>
      <c r="HH359" s="450"/>
    </row>
    <row r="360" spans="215:216">
      <c r="HG360" s="450"/>
      <c r="HH360" s="450"/>
    </row>
    <row r="361" spans="215:216">
      <c r="HG361" s="450"/>
      <c r="HH361" s="450"/>
    </row>
    <row r="362" spans="215:216">
      <c r="HG362" s="450"/>
      <c r="HH362" s="450"/>
    </row>
    <row r="363" spans="215:216">
      <c r="HG363" s="450"/>
      <c r="HH363" s="450"/>
    </row>
    <row r="364" spans="215:216">
      <c r="HG364" s="450"/>
      <c r="HH364" s="450"/>
    </row>
    <row r="365" spans="215:216">
      <c r="HG365" s="450"/>
      <c r="HH365" s="450"/>
    </row>
    <row r="366" spans="215:216">
      <c r="HG366" s="450"/>
      <c r="HH366" s="450"/>
    </row>
    <row r="367" spans="215:216">
      <c r="HG367" s="450"/>
      <c r="HH367" s="450"/>
    </row>
    <row r="368" spans="215:216">
      <c r="HG368" s="450"/>
      <c r="HH368" s="450"/>
    </row>
    <row r="369" spans="215:216">
      <c r="HG369" s="450"/>
      <c r="HH369" s="450"/>
    </row>
    <row r="370" spans="215:216">
      <c r="HG370" s="450"/>
      <c r="HH370" s="450"/>
    </row>
    <row r="371" spans="215:216">
      <c r="HG371" s="450"/>
      <c r="HH371" s="450"/>
    </row>
    <row r="372" spans="215:216">
      <c r="HG372" s="450"/>
      <c r="HH372" s="450"/>
    </row>
    <row r="373" spans="215:216">
      <c r="HG373" s="450"/>
      <c r="HH373" s="450"/>
    </row>
    <row r="374" spans="215:216">
      <c r="HG374" s="450"/>
      <c r="HH374" s="450"/>
    </row>
    <row r="375" spans="215:216">
      <c r="HG375" s="450"/>
      <c r="HH375" s="450"/>
    </row>
    <row r="376" spans="215:216">
      <c r="HG376" s="450"/>
      <c r="HH376" s="450"/>
    </row>
    <row r="377" spans="215:216">
      <c r="HG377" s="450"/>
      <c r="HH377" s="450"/>
    </row>
    <row r="378" spans="215:216">
      <c r="HG378" s="450"/>
      <c r="HH378" s="450"/>
    </row>
    <row r="379" spans="215:216">
      <c r="HG379" s="450"/>
      <c r="HH379" s="450"/>
    </row>
    <row r="380" spans="215:216">
      <c r="HG380" s="450"/>
      <c r="HH380" s="450"/>
    </row>
    <row r="381" spans="215:216">
      <c r="HG381" s="450"/>
      <c r="HH381" s="450"/>
    </row>
    <row r="382" spans="215:216">
      <c r="HG382" s="450"/>
      <c r="HH382" s="450"/>
    </row>
    <row r="383" spans="215:216">
      <c r="HG383" s="450"/>
      <c r="HH383" s="450"/>
    </row>
    <row r="384" spans="215:216">
      <c r="HG384" s="450"/>
      <c r="HH384" s="450"/>
    </row>
    <row r="385" spans="215:216">
      <c r="HG385" s="450"/>
      <c r="HH385" s="450"/>
    </row>
    <row r="386" spans="215:216">
      <c r="HG386" s="450"/>
      <c r="HH386" s="450"/>
    </row>
    <row r="387" spans="215:216">
      <c r="HG387" s="450"/>
      <c r="HH387" s="450"/>
    </row>
    <row r="388" spans="215:216">
      <c r="HG388" s="450"/>
      <c r="HH388" s="450"/>
    </row>
    <row r="389" spans="215:216">
      <c r="HG389" s="450"/>
      <c r="HH389" s="450"/>
    </row>
    <row r="390" spans="215:216">
      <c r="HG390" s="450"/>
      <c r="HH390" s="450"/>
    </row>
    <row r="391" spans="215:216">
      <c r="HG391" s="450"/>
      <c r="HH391" s="450"/>
    </row>
    <row r="392" spans="215:216">
      <c r="HG392" s="450"/>
      <c r="HH392" s="450"/>
    </row>
    <row r="393" spans="215:216">
      <c r="HG393" s="450"/>
      <c r="HH393" s="450"/>
    </row>
    <row r="394" spans="215:216">
      <c r="HG394" s="450"/>
      <c r="HH394" s="450"/>
    </row>
    <row r="395" spans="215:216">
      <c r="HG395" s="450"/>
      <c r="HH395" s="450"/>
    </row>
    <row r="396" spans="215:216">
      <c r="HG396" s="450"/>
      <c r="HH396" s="450"/>
    </row>
    <row r="397" spans="215:216">
      <c r="HG397" s="450"/>
      <c r="HH397" s="450"/>
    </row>
    <row r="398" spans="215:216">
      <c r="HG398" s="450"/>
      <c r="HH398" s="450"/>
    </row>
    <row r="399" spans="215:216">
      <c r="HG399" s="450"/>
      <c r="HH399" s="450"/>
    </row>
    <row r="400" spans="215:216">
      <c r="HG400" s="450"/>
      <c r="HH400" s="450"/>
    </row>
    <row r="401" spans="215:216">
      <c r="HG401" s="450"/>
      <c r="HH401" s="450"/>
    </row>
    <row r="402" spans="215:216">
      <c r="HG402" s="450"/>
      <c r="HH402" s="450"/>
    </row>
    <row r="403" spans="215:216">
      <c r="HG403" s="450"/>
      <c r="HH403" s="450"/>
    </row>
    <row r="404" spans="215:216">
      <c r="HG404" s="450"/>
      <c r="HH404" s="450"/>
    </row>
    <row r="405" spans="215:216">
      <c r="HG405" s="450"/>
      <c r="HH405" s="450"/>
    </row>
    <row r="406" spans="215:216">
      <c r="HG406" s="450"/>
      <c r="HH406" s="450"/>
    </row>
    <row r="407" spans="215:216">
      <c r="HG407" s="450"/>
      <c r="HH407" s="450"/>
    </row>
    <row r="408" spans="215:216">
      <c r="HG408" s="450"/>
      <c r="HH408" s="450"/>
    </row>
    <row r="409" spans="215:216">
      <c r="HG409" s="450"/>
      <c r="HH409" s="450"/>
    </row>
    <row r="410" spans="215:216">
      <c r="HG410" s="450"/>
      <c r="HH410" s="450"/>
    </row>
    <row r="411" spans="215:216">
      <c r="HG411" s="450"/>
      <c r="HH411" s="450"/>
    </row>
    <row r="412" spans="215:216">
      <c r="HG412" s="450"/>
      <c r="HH412" s="450"/>
    </row>
    <row r="413" spans="215:216">
      <c r="HG413" s="450"/>
      <c r="HH413" s="450"/>
    </row>
    <row r="414" spans="215:216">
      <c r="HG414" s="450"/>
      <c r="HH414" s="450"/>
    </row>
    <row r="415" spans="215:216">
      <c r="HG415" s="450"/>
      <c r="HH415" s="450"/>
    </row>
    <row r="416" spans="215:216">
      <c r="HG416" s="450"/>
      <c r="HH416" s="450"/>
    </row>
    <row r="417" spans="215:216">
      <c r="HG417" s="450"/>
      <c r="HH417" s="450"/>
    </row>
    <row r="418" spans="215:216">
      <c r="HG418" s="450"/>
      <c r="HH418" s="450"/>
    </row>
    <row r="419" spans="215:216">
      <c r="HG419" s="450"/>
      <c r="HH419" s="450"/>
    </row>
    <row r="420" spans="215:216">
      <c r="HG420" s="450"/>
      <c r="HH420" s="450"/>
    </row>
    <row r="421" spans="215:216">
      <c r="HG421" s="450"/>
      <c r="HH421" s="450"/>
    </row>
    <row r="422" spans="215:216">
      <c r="HG422" s="450"/>
      <c r="HH422" s="450"/>
    </row>
    <row r="423" spans="215:216">
      <c r="HG423" s="450"/>
      <c r="HH423" s="450"/>
    </row>
    <row r="424" spans="215:216">
      <c r="HG424" s="450"/>
      <c r="HH424" s="450"/>
    </row>
    <row r="425" spans="215:216">
      <c r="HG425" s="450"/>
      <c r="HH425" s="450"/>
    </row>
    <row r="426" spans="215:216">
      <c r="HG426" s="450"/>
      <c r="HH426" s="450"/>
    </row>
    <row r="427" spans="215:216">
      <c r="HG427" s="450"/>
      <c r="HH427" s="450"/>
    </row>
    <row r="428" spans="215:216">
      <c r="HG428" s="450"/>
      <c r="HH428" s="450"/>
    </row>
    <row r="429" spans="215:216">
      <c r="HG429" s="450"/>
      <c r="HH429" s="450"/>
    </row>
    <row r="430" spans="215:216">
      <c r="HG430" s="450"/>
      <c r="HH430" s="450"/>
    </row>
    <row r="431" spans="215:216">
      <c r="HG431" s="450"/>
      <c r="HH431" s="450"/>
    </row>
    <row r="432" spans="215:216">
      <c r="HG432" s="450"/>
      <c r="HH432" s="450"/>
    </row>
    <row r="433" spans="215:216">
      <c r="HG433" s="450"/>
      <c r="HH433" s="450"/>
    </row>
    <row r="434" spans="215:216">
      <c r="HG434" s="450"/>
      <c r="HH434" s="450"/>
    </row>
    <row r="435" spans="215:216">
      <c r="HG435" s="450"/>
      <c r="HH435" s="450"/>
    </row>
    <row r="436" spans="215:216">
      <c r="HG436" s="450"/>
      <c r="HH436" s="450"/>
    </row>
    <row r="437" spans="215:216">
      <c r="HG437" s="450"/>
      <c r="HH437" s="450"/>
    </row>
    <row r="438" spans="215:216">
      <c r="HG438" s="450"/>
      <c r="HH438" s="450"/>
    </row>
    <row r="439" spans="215:216">
      <c r="HG439" s="450"/>
      <c r="HH439" s="450"/>
    </row>
    <row r="440" spans="215:216">
      <c r="HG440" s="450"/>
      <c r="HH440" s="450"/>
    </row>
    <row r="441" spans="215:216">
      <c r="HG441" s="450"/>
      <c r="HH441" s="450"/>
    </row>
    <row r="442" spans="215:216">
      <c r="HG442" s="450"/>
      <c r="HH442" s="450"/>
    </row>
    <row r="443" spans="215:216">
      <c r="HG443" s="450"/>
      <c r="HH443" s="450"/>
    </row>
    <row r="444" spans="215:216">
      <c r="HG444" s="450"/>
      <c r="HH444" s="450"/>
    </row>
    <row r="445" spans="215:216">
      <c r="HG445" s="451"/>
      <c r="HH445" s="451"/>
    </row>
    <row r="446" spans="215:216">
      <c r="HG446" s="452"/>
      <c r="HH446" s="452"/>
    </row>
    <row r="447" spans="215:216">
      <c r="HG447" s="452"/>
      <c r="HH447" s="452"/>
    </row>
    <row r="448" spans="215:216">
      <c r="HG448" s="452"/>
      <c r="HH448" s="452"/>
    </row>
    <row r="449" spans="215:216">
      <c r="HG449" s="452"/>
      <c r="HH449" s="452"/>
    </row>
    <row r="450" spans="215:216">
      <c r="HG450" s="452"/>
      <c r="HH450" s="452"/>
    </row>
  </sheetData>
  <sheetProtection sheet="1" objects="1" scenarios="1"/>
  <mergeCells count="2">
    <mergeCell ref="E2:H2"/>
    <mergeCell ref="H1:K1"/>
  </mergeCells>
  <phoneticPr fontId="26" type="noConversion"/>
  <dataValidations count="1">
    <dataValidation type="list" allowBlank="1" showDropDown="1" showInputMessage="1" showErrorMessage="1" errorTitle="Feil kontonummer" error="Du tastet inn et kontonummer som ikke står i kontoplanen. Sjekk kontoplanen og skriv riktig nummer" sqref="D6:D95 G6:G95">
      <formula1>kontonr</formula1>
    </dataValidation>
  </dataValidations>
  <printOptions horizontalCentered="1" verticalCentered="1"/>
  <pageMargins left="0.31" right="0.24000000000000002" top="0.59" bottom="0.55000000000000004" header="0.39000000000000007" footer="0.28000000000000003"/>
  <pageSetup paperSize="9" scale="61" orientation="portrait" horizontalDpi="4294967292" verticalDpi="4294967292" r:id="rId1"/>
  <headerFooter>
    <oddHeader>&amp;RUtskriftsdato &amp;D kl. &amp;T</oddHeader>
    <oddFooter>&amp;L&amp;K000000Johs Totland 20©14&amp;C&amp;K000000&amp;F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Button 16">
              <controlPr defaultSize="0" print="0" autoFill="0" autoLine="0" autoPict="0" macro="[0]!Module3.kontoplan">
                <anchor moveWithCells="1" sizeWithCells="1">
                  <from>
                    <xdr:col>1</xdr:col>
                    <xdr:colOff>304800</xdr:colOff>
                    <xdr:row>0</xdr:row>
                    <xdr:rowOff>279400</xdr:rowOff>
                  </from>
                  <to>
                    <xdr:col>2</xdr:col>
                    <xdr:colOff>685800</xdr:colOff>
                    <xdr:row>0</xdr:row>
                    <xdr:rowOff>546100</xdr:rowOff>
                  </to>
                </anchor>
              </controlPr>
            </control>
          </mc:Choice>
        </mc:AlternateContent>
        <mc:AlternateContent xmlns:mc="http://schemas.openxmlformats.org/markup-compatibility/2006">
          <mc:Choice Requires="x14">
            <control shapeId="1041" r:id="rId5" name="Button 17">
              <controlPr defaultSize="0" print="0" autoFill="0" autoLine="0" autoPict="0" macro="[0]!slett">
                <anchor moveWithCells="1" sizeWithCells="1">
                  <from>
                    <xdr:col>4</xdr:col>
                    <xdr:colOff>1143000</xdr:colOff>
                    <xdr:row>0</xdr:row>
                    <xdr:rowOff>304800</xdr:rowOff>
                  </from>
                  <to>
                    <xdr:col>6</xdr:col>
                    <xdr:colOff>279400</xdr:colOff>
                    <xdr:row>0</xdr:row>
                    <xdr:rowOff>546100</xdr:rowOff>
                  </to>
                </anchor>
              </controlPr>
            </control>
          </mc:Choice>
        </mc:AlternateContent>
        <mc:AlternateContent xmlns:mc="http://schemas.openxmlformats.org/markup-compatibility/2006">
          <mc:Choice Requires="x14">
            <control shapeId="1046" r:id="rId6" name="Button 22">
              <controlPr defaultSize="0" print="0" autoFill="0" autoLine="0" autoPict="0" macro="[0]!topp1">
                <anchor moveWithCells="1" sizeWithCells="1">
                  <from>
                    <xdr:col>4</xdr:col>
                    <xdr:colOff>393700</xdr:colOff>
                    <xdr:row>0</xdr:row>
                    <xdr:rowOff>304800</xdr:rowOff>
                  </from>
                  <to>
                    <xdr:col>4</xdr:col>
                    <xdr:colOff>1117600</xdr:colOff>
                    <xdr:row>0</xdr:row>
                    <xdr:rowOff>546100</xdr:rowOff>
                  </to>
                </anchor>
              </controlPr>
            </control>
          </mc:Choice>
        </mc:AlternateContent>
        <mc:AlternateContent xmlns:mc="http://schemas.openxmlformats.org/markup-compatibility/2006">
          <mc:Choice Requires="x14">
            <control shapeId="1053" r:id="rId7" name="Drop Down 29">
              <controlPr defaultSize="0" print="0" autoFill="0" autoLine="0" autoPict="0">
                <anchor>
                  <from>
                    <xdr:col>3</xdr:col>
                    <xdr:colOff>38100</xdr:colOff>
                    <xdr:row>2</xdr:row>
                    <xdr:rowOff>12700</xdr:rowOff>
                  </from>
                  <to>
                    <xdr:col>5</xdr:col>
                    <xdr:colOff>152400</xdr:colOff>
                    <xdr:row>3</xdr:row>
                    <xdr:rowOff>0</xdr:rowOff>
                  </to>
                </anchor>
              </controlPr>
            </control>
          </mc:Choice>
        </mc:AlternateContent>
        <mc:AlternateContent xmlns:mc="http://schemas.openxmlformats.org/markup-compatibility/2006">
          <mc:Choice Requires="x14">
            <control shapeId="1061" r:id="rId8" name="Drop Down 37">
              <controlPr defaultSize="0" print="0" autoFill="0" autoLine="0" autoPict="0">
                <anchor moveWithCells="1">
                  <from>
                    <xdr:col>6</xdr:col>
                    <xdr:colOff>393700</xdr:colOff>
                    <xdr:row>0</xdr:row>
                    <xdr:rowOff>279400</xdr:rowOff>
                  </from>
                  <to>
                    <xdr:col>10</xdr:col>
                    <xdr:colOff>495300</xdr:colOff>
                    <xdr:row>0</xdr:row>
                    <xdr:rowOff>533400</xdr:rowOff>
                  </to>
                </anchor>
              </controlPr>
            </control>
          </mc:Choice>
        </mc:AlternateContent>
        <mc:AlternateContent xmlns:mc="http://schemas.openxmlformats.org/markup-compatibility/2006">
          <mc:Choice Requires="x14">
            <control shapeId="1062" r:id="rId9" name="Button 38">
              <controlPr defaultSize="0" print="0" autoFill="0" autoLine="0" autoPict="0" macro="[0]!kontobok">
                <anchor moveWithCells="1" sizeWithCells="1">
                  <from>
                    <xdr:col>0</xdr:col>
                    <xdr:colOff>76200</xdr:colOff>
                    <xdr:row>0</xdr:row>
                    <xdr:rowOff>279400</xdr:rowOff>
                  </from>
                  <to>
                    <xdr:col>1</xdr:col>
                    <xdr:colOff>304800</xdr:colOff>
                    <xdr:row>0</xdr:row>
                    <xdr:rowOff>546100</xdr:rowOff>
                  </to>
                </anchor>
              </controlPr>
            </control>
          </mc:Choice>
        </mc:AlternateContent>
        <mc:AlternateContent xmlns:mc="http://schemas.openxmlformats.org/markup-compatibility/2006">
          <mc:Choice Requires="x14">
            <control shapeId="1064" r:id="rId10" name="Button 40">
              <controlPr defaultSize="0" print="0" autoFill="0" autoLine="0" autoPict="0" macro="[0]!budsjett">
                <anchor moveWithCells="1" sizeWithCells="1">
                  <from>
                    <xdr:col>4</xdr:col>
                    <xdr:colOff>1384300</xdr:colOff>
                    <xdr:row>0</xdr:row>
                    <xdr:rowOff>76200</xdr:rowOff>
                  </from>
                  <to>
                    <xdr:col>6</xdr:col>
                    <xdr:colOff>279400</xdr:colOff>
                    <xdr:row>0</xdr:row>
                    <xdr:rowOff>279400</xdr:rowOff>
                  </to>
                </anchor>
              </controlPr>
            </control>
          </mc:Choice>
        </mc:AlternateContent>
        <mc:AlternateContent xmlns:mc="http://schemas.openxmlformats.org/markup-compatibility/2006">
          <mc:Choice Requires="x14">
            <control shapeId="1065" r:id="rId11" name="Button 41">
              <controlPr defaultSize="0" print="0" autoFill="0" autoLine="0" autoPict="0" macro="[0]!omsetning">
                <anchor moveWithCells="1" sizeWithCells="1">
                  <from>
                    <xdr:col>2</xdr:col>
                    <xdr:colOff>685800</xdr:colOff>
                    <xdr:row>0</xdr:row>
                    <xdr:rowOff>279400</xdr:rowOff>
                  </from>
                  <to>
                    <xdr:col>3</xdr:col>
                    <xdr:colOff>190500</xdr:colOff>
                    <xdr:row>0</xdr:row>
                    <xdr:rowOff>546100</xdr:rowOff>
                  </to>
                </anchor>
              </controlPr>
            </control>
          </mc:Choice>
        </mc:AlternateContent>
        <mc:AlternateContent xmlns:mc="http://schemas.openxmlformats.org/markup-compatibility/2006">
          <mc:Choice Requires="x14">
            <control shapeId="1066" r:id="rId12" name="Button 42">
              <controlPr defaultSize="0" print="0" autoFill="0" autoLine="0" autoPict="0" macro="[0]!utskriftsmeny">
                <anchor moveWithCells="1" sizeWithCells="1">
                  <from>
                    <xdr:col>3</xdr:col>
                    <xdr:colOff>190500</xdr:colOff>
                    <xdr:row>0</xdr:row>
                    <xdr:rowOff>279400</xdr:rowOff>
                  </from>
                  <to>
                    <xdr:col>4</xdr:col>
                    <xdr:colOff>381000</xdr:colOff>
                    <xdr:row>0</xdr:row>
                    <xdr:rowOff>546100</xdr:rowOff>
                  </to>
                </anchor>
              </controlPr>
            </control>
          </mc:Choice>
        </mc:AlternateContent>
        <mc:AlternateContent xmlns:mc="http://schemas.openxmlformats.org/markup-compatibility/2006">
          <mc:Choice Requires="x14">
            <control shapeId="1110" r:id="rId13" name="Button 86">
              <controlPr defaultSize="0" print="0" autoFill="0" autoLine="0" autoPict="0" macro="[0]!Module3.kontospesifikasjon">
                <anchor moveWithCells="1" sizeWithCells="1">
                  <from>
                    <xdr:col>0</xdr:col>
                    <xdr:colOff>76200</xdr:colOff>
                    <xdr:row>0</xdr:row>
                    <xdr:rowOff>76200</xdr:rowOff>
                  </from>
                  <to>
                    <xdr:col>2</xdr:col>
                    <xdr:colOff>419100</xdr:colOff>
                    <xdr:row>0</xdr:row>
                    <xdr:rowOff>279400</xdr:rowOff>
                  </to>
                </anchor>
              </controlPr>
            </control>
          </mc:Choice>
        </mc:AlternateContent>
        <mc:AlternateContent xmlns:mc="http://schemas.openxmlformats.org/markup-compatibility/2006">
          <mc:Choice Requires="x14">
            <control shapeId="1111" r:id="rId14" name="Button 87">
              <controlPr defaultSize="0" print="0" autoFill="0" autoLine="0" autoPict="0" macro="[0]!spesifisert">
                <anchor moveWithCells="1" sizeWithCells="1">
                  <from>
                    <xdr:col>2</xdr:col>
                    <xdr:colOff>1765300</xdr:colOff>
                    <xdr:row>0</xdr:row>
                    <xdr:rowOff>76200</xdr:rowOff>
                  </from>
                  <to>
                    <xdr:col>4</xdr:col>
                    <xdr:colOff>1384300</xdr:colOff>
                    <xdr:row>0</xdr:row>
                    <xdr:rowOff>279400</xdr:rowOff>
                  </to>
                </anchor>
              </controlPr>
            </control>
          </mc:Choice>
        </mc:AlternateContent>
        <mc:AlternateContent xmlns:mc="http://schemas.openxmlformats.org/markup-compatibility/2006">
          <mc:Choice Requires="x14">
            <control shapeId="1059" r:id="rId15" name="Button 35">
              <controlPr defaultSize="0" print="0" autoFill="0" autoLine="0" autoPict="0" macro="[0]!balres">
                <anchor moveWithCells="1" sizeWithCells="1">
                  <from>
                    <xdr:col>2</xdr:col>
                    <xdr:colOff>431800</xdr:colOff>
                    <xdr:row>0</xdr:row>
                    <xdr:rowOff>76200</xdr:rowOff>
                  </from>
                  <to>
                    <xdr:col>2</xdr:col>
                    <xdr:colOff>1765300</xdr:colOff>
                    <xdr:row>0</xdr:row>
                    <xdr:rowOff>279400</xdr:rowOff>
                  </to>
                </anchor>
              </controlPr>
            </control>
          </mc:Choice>
        </mc:AlternateContent>
        <mc:AlternateContent xmlns:mc="http://schemas.openxmlformats.org/markup-compatibility/2006">
          <mc:Choice Requires="x14">
            <control shapeId="1162" r:id="rId16" name="Button 138">
              <controlPr defaultSize="0" print="0" autoFill="0" autoLine="0" autoPict="0" macro="[0]!Module3.hjelp">
                <anchor moveWithCells="1" sizeWithCells="1">
                  <from>
                    <xdr:col>11</xdr:col>
                    <xdr:colOff>762000</xdr:colOff>
                    <xdr:row>0</xdr:row>
                    <xdr:rowOff>152400</xdr:rowOff>
                  </from>
                  <to>
                    <xdr:col>12</xdr:col>
                    <xdr:colOff>584200</xdr:colOff>
                    <xdr:row>0</xdr:row>
                    <xdr:rowOff>393700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8"/>
  <dimension ref="A1:R81"/>
  <sheetViews>
    <sheetView showGridLines="0" zoomScale="110" zoomScaleNormal="110" zoomScalePageLayoutView="110" workbookViewId="0"/>
  </sheetViews>
  <sheetFormatPr baseColWidth="10" defaultRowHeight="12.5"/>
  <cols>
    <col min="1" max="1" width="44.36328125" customWidth="1"/>
  </cols>
  <sheetData>
    <row r="1" spans="1:18" ht="32.5">
      <c r="A1" s="72" t="s">
        <v>127</v>
      </c>
      <c r="B1" s="73"/>
      <c r="C1" s="69"/>
      <c r="D1" s="69"/>
      <c r="E1" s="69"/>
      <c r="F1" s="69"/>
      <c r="G1" s="69"/>
      <c r="H1" s="69"/>
      <c r="I1" s="69"/>
      <c r="J1" s="69"/>
      <c r="K1" s="69"/>
      <c r="L1" s="69"/>
      <c r="M1" s="69"/>
      <c r="N1" s="69"/>
      <c r="O1" s="69"/>
      <c r="P1" s="69"/>
      <c r="Q1" s="69"/>
      <c r="R1" s="69"/>
    </row>
    <row r="2" spans="1:18">
      <c r="A2" s="69"/>
      <c r="B2" s="73"/>
      <c r="C2" s="69"/>
      <c r="D2" s="69"/>
      <c r="E2" s="69"/>
      <c r="F2" s="69"/>
      <c r="G2" s="69"/>
      <c r="H2" s="69"/>
      <c r="I2" s="69"/>
      <c r="J2" s="69"/>
      <c r="K2" s="69"/>
      <c r="L2" s="69"/>
      <c r="M2" s="69"/>
      <c r="N2" s="69"/>
      <c r="O2" s="69"/>
      <c r="P2" s="69"/>
      <c r="Q2" s="69"/>
      <c r="R2" s="69"/>
    </row>
    <row r="3" spans="1:18" ht="14">
      <c r="A3" s="71" t="s">
        <v>128</v>
      </c>
      <c r="B3" s="73"/>
      <c r="C3" s="69"/>
      <c r="D3" s="69"/>
      <c r="E3" s="69"/>
      <c r="F3" s="69"/>
      <c r="G3" s="69"/>
      <c r="H3" s="69"/>
      <c r="I3" s="69"/>
      <c r="J3" s="69"/>
      <c r="K3" s="69"/>
      <c r="L3" s="69"/>
      <c r="M3" s="69"/>
      <c r="N3" s="69"/>
      <c r="O3" s="69"/>
      <c r="P3" s="69"/>
      <c r="Q3" s="69"/>
      <c r="R3" s="69"/>
    </row>
    <row r="4" spans="1:18">
      <c r="A4" s="69"/>
      <c r="B4" s="73"/>
      <c r="C4" s="69"/>
      <c r="D4" s="69"/>
      <c r="E4" s="69"/>
      <c r="F4" s="69"/>
      <c r="G4" s="69"/>
      <c r="H4" s="69"/>
      <c r="I4" s="69"/>
      <c r="J4" s="69"/>
      <c r="K4" s="69"/>
      <c r="L4" s="69"/>
      <c r="M4" s="69"/>
      <c r="N4" s="69"/>
      <c r="O4" s="69"/>
      <c r="P4" s="69"/>
      <c r="Q4" s="69"/>
      <c r="R4" s="69"/>
    </row>
    <row r="5" spans="1:18">
      <c r="A5" s="69"/>
      <c r="B5" s="73"/>
      <c r="C5" s="69"/>
      <c r="D5" s="69"/>
      <c r="E5" s="69"/>
      <c r="F5" s="69"/>
      <c r="G5" s="69"/>
      <c r="H5" s="69"/>
      <c r="I5" s="69"/>
      <c r="J5" s="69"/>
      <c r="K5" s="69"/>
      <c r="L5" s="69"/>
      <c r="M5" s="69"/>
      <c r="N5" s="69"/>
      <c r="O5" s="69"/>
      <c r="P5" s="69"/>
      <c r="Q5" s="69"/>
      <c r="R5" s="69"/>
    </row>
    <row r="6" spans="1:18">
      <c r="A6" s="69"/>
      <c r="B6" s="73"/>
      <c r="C6" s="69"/>
      <c r="D6" s="69"/>
      <c r="E6" s="69"/>
      <c r="F6" s="69"/>
      <c r="G6" s="69"/>
      <c r="H6" s="69"/>
      <c r="I6" s="69"/>
      <c r="J6" s="69"/>
      <c r="K6" s="69"/>
      <c r="L6" s="69"/>
      <c r="M6" s="69"/>
      <c r="N6" s="69"/>
      <c r="O6" s="69"/>
      <c r="P6" s="69"/>
      <c r="Q6" s="69"/>
      <c r="R6" s="69"/>
    </row>
    <row r="7" spans="1:18">
      <c r="A7" s="69"/>
      <c r="B7" s="73"/>
      <c r="C7" s="69"/>
      <c r="D7" s="69"/>
      <c r="E7" s="69"/>
      <c r="F7" s="69"/>
      <c r="G7" s="69"/>
      <c r="H7" s="69"/>
      <c r="I7" s="69"/>
      <c r="J7" s="69"/>
      <c r="K7" s="69"/>
      <c r="L7" s="69"/>
      <c r="M7" s="69"/>
      <c r="N7" s="69"/>
      <c r="O7" s="69"/>
      <c r="P7" s="69"/>
      <c r="Q7" s="69"/>
      <c r="R7" s="69"/>
    </row>
    <row r="8" spans="1:18">
      <c r="A8" s="69"/>
      <c r="B8" s="73"/>
      <c r="C8" s="69"/>
      <c r="D8" s="69"/>
      <c r="E8" s="69"/>
      <c r="F8" s="69"/>
      <c r="G8" s="69"/>
      <c r="H8" s="69"/>
      <c r="I8" s="69"/>
      <c r="J8" s="69"/>
      <c r="K8" s="69"/>
      <c r="L8" s="69"/>
      <c r="M8" s="69"/>
      <c r="N8" s="69"/>
      <c r="O8" s="69"/>
      <c r="P8" s="69"/>
      <c r="Q8" s="69"/>
      <c r="R8" s="69"/>
    </row>
    <row r="9" spans="1:18">
      <c r="A9" s="69"/>
      <c r="B9" s="73"/>
      <c r="C9" s="69"/>
      <c r="D9" s="69"/>
      <c r="E9" s="69"/>
      <c r="F9" s="69"/>
      <c r="G9" s="69"/>
      <c r="H9" s="69"/>
      <c r="I9" s="69"/>
      <c r="J9" s="69"/>
      <c r="K9" s="69"/>
      <c r="L9" s="69"/>
      <c r="M9" s="69"/>
      <c r="N9" s="69"/>
      <c r="O9" s="69"/>
      <c r="P9" s="69"/>
      <c r="Q9" s="69"/>
      <c r="R9" s="69"/>
    </row>
    <row r="10" spans="1:18">
      <c r="A10" s="69"/>
      <c r="B10" s="73"/>
      <c r="C10" s="69"/>
      <c r="D10" s="69"/>
      <c r="E10" s="69"/>
      <c r="F10" s="69"/>
      <c r="G10" s="69"/>
      <c r="H10" s="69"/>
      <c r="I10" s="69"/>
      <c r="J10" s="69"/>
      <c r="K10" s="69"/>
      <c r="L10" s="69"/>
      <c r="M10" s="69"/>
      <c r="N10" s="69"/>
      <c r="O10" s="69"/>
      <c r="P10" s="69"/>
      <c r="Q10" s="69"/>
      <c r="R10" s="69"/>
    </row>
    <row r="11" spans="1:18">
      <c r="A11" s="69"/>
      <c r="B11" s="73"/>
      <c r="C11" s="69"/>
      <c r="D11" s="69"/>
      <c r="E11" s="69"/>
      <c r="F11" s="69"/>
      <c r="G11" s="69"/>
      <c r="H11" s="69"/>
      <c r="I11" s="69"/>
      <c r="J11" s="69"/>
      <c r="K11" s="69"/>
      <c r="L11" s="69"/>
      <c r="M11" s="69"/>
      <c r="N11" s="69"/>
      <c r="O11" s="69"/>
      <c r="P11" s="69"/>
      <c r="Q11" s="69"/>
      <c r="R11" s="69"/>
    </row>
    <row r="12" spans="1:18">
      <c r="A12" s="69"/>
      <c r="B12" s="73"/>
      <c r="C12" s="69"/>
      <c r="D12" s="69"/>
      <c r="E12" s="69"/>
      <c r="F12" s="69"/>
      <c r="G12" s="69"/>
      <c r="H12" s="69"/>
      <c r="I12" s="69"/>
      <c r="J12" s="69"/>
      <c r="K12" s="69"/>
      <c r="L12" s="69"/>
      <c r="M12" s="69"/>
      <c r="N12" s="69"/>
      <c r="O12" s="69"/>
      <c r="P12" s="69"/>
      <c r="Q12" s="69"/>
      <c r="R12" s="69"/>
    </row>
    <row r="13" spans="1:18">
      <c r="A13" s="69"/>
      <c r="B13" s="73"/>
      <c r="C13" s="69"/>
      <c r="D13" s="69"/>
      <c r="E13" s="69"/>
      <c r="F13" s="69"/>
      <c r="G13" s="69"/>
      <c r="H13" s="69"/>
      <c r="I13" s="69"/>
      <c r="J13" s="69"/>
      <c r="K13" s="69"/>
      <c r="L13" s="69"/>
      <c r="M13" s="69"/>
      <c r="N13" s="69"/>
      <c r="O13" s="69"/>
      <c r="P13" s="69"/>
      <c r="Q13" s="69"/>
      <c r="R13" s="69"/>
    </row>
    <row r="14" spans="1:18">
      <c r="A14" s="69"/>
      <c r="B14" s="73"/>
      <c r="C14" s="69"/>
      <c r="D14" s="69"/>
      <c r="E14" s="69"/>
      <c r="F14" s="69"/>
      <c r="G14" s="69"/>
      <c r="H14" s="69"/>
      <c r="I14" s="69"/>
      <c r="J14" s="69"/>
      <c r="K14" s="69"/>
      <c r="L14" s="69"/>
      <c r="M14" s="69"/>
      <c r="N14" s="69"/>
      <c r="O14" s="69"/>
      <c r="P14" s="69"/>
      <c r="Q14" s="69"/>
      <c r="R14" s="69"/>
    </row>
    <row r="15" spans="1:18">
      <c r="A15" s="69"/>
      <c r="B15" s="73"/>
      <c r="C15" s="69"/>
      <c r="D15" s="69"/>
      <c r="E15" s="69"/>
      <c r="F15" s="69"/>
      <c r="G15" s="69"/>
      <c r="H15" s="69"/>
      <c r="I15" s="69"/>
      <c r="J15" s="69"/>
      <c r="K15" s="69"/>
      <c r="L15" s="69"/>
      <c r="M15" s="69"/>
      <c r="N15" s="69"/>
      <c r="O15" s="69"/>
      <c r="P15" s="69"/>
      <c r="Q15" s="69"/>
      <c r="R15" s="69"/>
    </row>
    <row r="16" spans="1:18">
      <c r="A16" s="69"/>
      <c r="B16" s="73"/>
      <c r="C16" s="69"/>
      <c r="D16" s="69"/>
      <c r="E16" s="69"/>
      <c r="F16" s="69"/>
      <c r="G16" s="69"/>
      <c r="H16" s="69"/>
      <c r="I16" s="69"/>
      <c r="J16" s="69"/>
      <c r="K16" s="69"/>
      <c r="L16" s="69"/>
      <c r="M16" s="69"/>
      <c r="N16" s="69"/>
      <c r="O16" s="69"/>
      <c r="P16" s="69"/>
      <c r="Q16" s="69"/>
      <c r="R16" s="69"/>
    </row>
    <row r="17" spans="1:18">
      <c r="A17" s="69"/>
      <c r="B17" s="69"/>
      <c r="C17" s="69"/>
      <c r="D17" s="69"/>
      <c r="E17" s="69"/>
      <c r="F17" s="69"/>
      <c r="G17" s="69"/>
      <c r="H17" s="69"/>
      <c r="I17" s="69"/>
      <c r="J17" s="69"/>
      <c r="K17" s="69"/>
      <c r="L17" s="69"/>
      <c r="M17" s="69"/>
      <c r="N17" s="69"/>
      <c r="O17" s="69"/>
      <c r="P17" s="69"/>
      <c r="Q17" s="69"/>
      <c r="R17" s="69"/>
    </row>
    <row r="18" spans="1:18">
      <c r="A18" s="69"/>
      <c r="B18" s="69"/>
      <c r="C18" s="69"/>
      <c r="D18" s="69"/>
      <c r="E18" s="69"/>
      <c r="F18" s="69"/>
      <c r="G18" s="69"/>
      <c r="H18" s="69"/>
      <c r="I18" s="69"/>
      <c r="J18" s="69"/>
      <c r="K18" s="69"/>
      <c r="L18" s="69"/>
      <c r="M18" s="69"/>
      <c r="N18" s="69"/>
      <c r="O18" s="69"/>
      <c r="P18" s="69"/>
      <c r="Q18" s="69"/>
      <c r="R18" s="69"/>
    </row>
    <row r="19" spans="1:18">
      <c r="A19" s="69"/>
      <c r="B19" s="69"/>
      <c r="C19" s="69"/>
      <c r="D19" s="69"/>
      <c r="E19" s="69"/>
      <c r="F19" s="69"/>
      <c r="G19" s="69"/>
      <c r="H19" s="69"/>
      <c r="I19" s="69"/>
      <c r="J19" s="69"/>
      <c r="K19" s="69"/>
      <c r="L19" s="69"/>
      <c r="M19" s="69"/>
      <c r="N19" s="69"/>
      <c r="O19" s="69"/>
      <c r="P19" s="69"/>
      <c r="Q19" s="69"/>
      <c r="R19" s="69"/>
    </row>
    <row r="20" spans="1:18">
      <c r="A20" s="69"/>
      <c r="B20" s="69"/>
      <c r="C20" s="69"/>
      <c r="D20" s="69"/>
      <c r="E20" s="69"/>
      <c r="F20" s="69"/>
      <c r="G20" s="69"/>
      <c r="H20" s="69"/>
      <c r="I20" s="69"/>
      <c r="J20" s="69"/>
      <c r="K20" s="69"/>
      <c r="L20" s="69"/>
      <c r="M20" s="69"/>
      <c r="N20" s="69"/>
      <c r="O20" s="69"/>
      <c r="P20" s="69"/>
      <c r="Q20" s="69"/>
      <c r="R20" s="69"/>
    </row>
    <row r="21" spans="1:18">
      <c r="A21" s="69"/>
      <c r="B21" s="69"/>
      <c r="C21" s="69"/>
      <c r="D21" s="69"/>
      <c r="E21" s="69"/>
      <c r="F21" s="69"/>
      <c r="G21" s="69"/>
      <c r="H21" s="69"/>
      <c r="I21" s="69"/>
      <c r="J21" s="69"/>
      <c r="K21" s="69"/>
      <c r="L21" s="69"/>
      <c r="M21" s="69"/>
      <c r="N21" s="69"/>
      <c r="O21" s="69"/>
      <c r="P21" s="69"/>
      <c r="Q21" s="69"/>
      <c r="R21" s="69"/>
    </row>
    <row r="22" spans="1:18">
      <c r="A22" s="69"/>
      <c r="B22" s="69"/>
      <c r="C22" s="69"/>
      <c r="D22" s="69"/>
      <c r="E22" s="69"/>
      <c r="F22" s="69"/>
      <c r="G22" s="69"/>
      <c r="H22" s="69"/>
      <c r="I22" s="69"/>
      <c r="J22" s="69"/>
      <c r="K22" s="69"/>
      <c r="L22" s="69"/>
      <c r="M22" s="69"/>
      <c r="N22" s="69"/>
      <c r="O22" s="69"/>
      <c r="P22" s="69"/>
      <c r="Q22" s="69"/>
      <c r="R22" s="69"/>
    </row>
    <row r="23" spans="1:18">
      <c r="A23" s="69"/>
      <c r="B23" s="69"/>
      <c r="C23" s="69"/>
      <c r="D23" s="69"/>
      <c r="E23" s="69"/>
      <c r="F23" s="69"/>
      <c r="G23" s="69"/>
      <c r="H23" s="69"/>
      <c r="I23" s="69"/>
      <c r="J23" s="69"/>
      <c r="K23" s="69"/>
      <c r="L23" s="69"/>
      <c r="M23" s="69"/>
      <c r="N23" s="69"/>
      <c r="O23" s="69"/>
      <c r="P23" s="69"/>
      <c r="Q23" s="69"/>
      <c r="R23" s="69"/>
    </row>
    <row r="24" spans="1:18">
      <c r="A24" s="69"/>
      <c r="B24" s="69"/>
      <c r="C24" s="69"/>
      <c r="D24" s="69"/>
      <c r="E24" s="69"/>
      <c r="F24" s="69"/>
      <c r="G24" s="69"/>
      <c r="H24" s="69"/>
      <c r="I24" s="69"/>
      <c r="J24" s="69"/>
      <c r="K24" s="69"/>
      <c r="L24" s="69"/>
      <c r="M24" s="69"/>
      <c r="N24" s="69"/>
      <c r="O24" s="69"/>
      <c r="P24" s="69"/>
      <c r="Q24" s="69"/>
      <c r="R24" s="69"/>
    </row>
    <row r="25" spans="1:18">
      <c r="A25" s="69"/>
      <c r="B25" s="69"/>
      <c r="C25" s="69"/>
      <c r="D25" s="69"/>
      <c r="E25" s="69"/>
      <c r="F25" s="69"/>
      <c r="G25" s="69"/>
      <c r="H25" s="69"/>
      <c r="I25" s="69"/>
      <c r="J25" s="69"/>
      <c r="K25" s="69"/>
      <c r="L25" s="69"/>
      <c r="M25" s="69"/>
      <c r="N25" s="69"/>
      <c r="O25" s="69"/>
      <c r="P25" s="69"/>
      <c r="Q25" s="69"/>
      <c r="R25" s="69"/>
    </row>
    <row r="26" spans="1:18">
      <c r="A26" s="69"/>
      <c r="B26" s="69"/>
      <c r="C26" s="69"/>
      <c r="D26" s="69"/>
      <c r="E26" s="69"/>
      <c r="F26" s="69"/>
      <c r="G26" s="69"/>
      <c r="H26" s="69"/>
      <c r="I26" s="69"/>
      <c r="J26" s="69"/>
      <c r="K26" s="69"/>
      <c r="L26" s="69"/>
      <c r="M26" s="69"/>
      <c r="N26" s="69"/>
      <c r="O26" s="69"/>
      <c r="P26" s="69"/>
      <c r="Q26" s="69"/>
      <c r="R26" s="69"/>
    </row>
    <row r="27" spans="1:18">
      <c r="A27" s="69"/>
      <c r="B27" s="69"/>
      <c r="C27" s="69"/>
      <c r="D27" s="69"/>
      <c r="E27" s="69"/>
      <c r="F27" s="69"/>
      <c r="G27" s="69"/>
      <c r="H27" s="69"/>
      <c r="I27" s="69"/>
      <c r="J27" s="69"/>
      <c r="K27" s="69"/>
      <c r="L27" s="69"/>
      <c r="M27" s="69"/>
      <c r="N27" s="69"/>
      <c r="O27" s="69"/>
      <c r="P27" s="69"/>
      <c r="Q27" s="69"/>
      <c r="R27" s="69"/>
    </row>
    <row r="28" spans="1:18">
      <c r="A28" s="69"/>
      <c r="B28" s="69"/>
      <c r="C28" s="69"/>
      <c r="D28" s="69"/>
      <c r="E28" s="69"/>
      <c r="F28" s="69"/>
      <c r="G28" s="69"/>
      <c r="H28" s="69"/>
      <c r="I28" s="69"/>
      <c r="J28" s="69"/>
      <c r="K28" s="69"/>
      <c r="L28" s="69"/>
      <c r="M28" s="69"/>
      <c r="N28" s="69"/>
      <c r="O28" s="69"/>
      <c r="P28" s="69"/>
      <c r="Q28" s="69"/>
      <c r="R28" s="69"/>
    </row>
    <row r="29" spans="1:18">
      <c r="A29" s="69"/>
      <c r="B29" s="69"/>
      <c r="C29" s="69"/>
      <c r="D29" s="69"/>
      <c r="E29" s="69"/>
      <c r="F29" s="69"/>
      <c r="G29" s="69"/>
      <c r="H29" s="69"/>
      <c r="I29" s="69"/>
      <c r="J29" s="69"/>
      <c r="K29" s="69"/>
      <c r="L29" s="69"/>
      <c r="M29" s="69"/>
      <c r="N29" s="69"/>
      <c r="O29" s="69"/>
      <c r="P29" s="69"/>
      <c r="Q29" s="69"/>
      <c r="R29" s="69"/>
    </row>
    <row r="30" spans="1:18">
      <c r="A30" s="69"/>
      <c r="B30" s="69"/>
      <c r="C30" s="69"/>
      <c r="D30" s="69"/>
      <c r="E30" s="69"/>
      <c r="F30" s="69"/>
      <c r="G30" s="69"/>
      <c r="H30" s="69"/>
      <c r="I30" s="69"/>
      <c r="J30" s="69"/>
      <c r="K30" s="69"/>
      <c r="L30" s="69"/>
      <c r="M30" s="69"/>
      <c r="N30" s="69"/>
      <c r="O30" s="69"/>
      <c r="P30" s="69"/>
      <c r="Q30" s="69"/>
      <c r="R30" s="69"/>
    </row>
    <row r="31" spans="1:18">
      <c r="A31" s="69"/>
      <c r="B31" s="69"/>
      <c r="C31" s="69"/>
      <c r="D31" s="69"/>
      <c r="E31" s="69"/>
      <c r="F31" s="69"/>
      <c r="G31" s="69"/>
      <c r="H31" s="69"/>
      <c r="I31" s="69"/>
      <c r="J31" s="69"/>
      <c r="K31" s="69"/>
      <c r="L31" s="69"/>
      <c r="M31" s="69"/>
      <c r="N31" s="69"/>
      <c r="O31" s="69"/>
      <c r="P31" s="69"/>
      <c r="Q31" s="69"/>
      <c r="R31" s="69"/>
    </row>
    <row r="32" spans="1:18">
      <c r="A32" s="69"/>
      <c r="B32" s="69"/>
      <c r="C32" s="69"/>
      <c r="D32" s="69"/>
      <c r="E32" s="69"/>
      <c r="F32" s="69"/>
      <c r="G32" s="69"/>
      <c r="H32" s="69"/>
      <c r="I32" s="69"/>
      <c r="J32" s="69"/>
      <c r="K32" s="69"/>
      <c r="L32" s="69"/>
      <c r="M32" s="69"/>
      <c r="N32" s="69"/>
      <c r="O32" s="69"/>
      <c r="P32" s="69"/>
      <c r="Q32" s="69"/>
      <c r="R32" s="69"/>
    </row>
    <row r="33" spans="1:18">
      <c r="A33" s="69"/>
      <c r="B33" s="69"/>
      <c r="C33" s="69"/>
      <c r="D33" s="69"/>
      <c r="E33" s="69"/>
      <c r="F33" s="69"/>
      <c r="G33" s="69"/>
      <c r="H33" s="69"/>
      <c r="I33" s="69"/>
      <c r="J33" s="69"/>
      <c r="K33" s="69"/>
      <c r="L33" s="69"/>
      <c r="M33" s="69"/>
      <c r="N33" s="69"/>
      <c r="O33" s="69"/>
      <c r="P33" s="69"/>
      <c r="Q33" s="69"/>
      <c r="R33" s="69"/>
    </row>
    <row r="34" spans="1:18">
      <c r="A34" s="69"/>
      <c r="B34" s="69"/>
      <c r="C34" s="69"/>
      <c r="D34" s="69"/>
      <c r="E34" s="69"/>
      <c r="F34" s="69"/>
      <c r="G34" s="69"/>
      <c r="H34" s="69"/>
      <c r="I34" s="69"/>
      <c r="J34" s="69"/>
      <c r="K34" s="69"/>
      <c r="L34" s="69"/>
      <c r="M34" s="69"/>
      <c r="N34" s="69"/>
      <c r="O34" s="69"/>
      <c r="P34" s="69"/>
      <c r="Q34" s="69"/>
      <c r="R34" s="69"/>
    </row>
    <row r="35" spans="1:18">
      <c r="A35" s="69"/>
      <c r="B35" s="69"/>
      <c r="C35" s="69"/>
      <c r="D35" s="69"/>
      <c r="E35" s="69"/>
      <c r="F35" s="69"/>
      <c r="G35" s="69"/>
      <c r="H35" s="69"/>
      <c r="I35" s="69"/>
      <c r="J35" s="69"/>
      <c r="K35" s="69"/>
      <c r="L35" s="69"/>
      <c r="M35" s="69"/>
      <c r="N35" s="69"/>
      <c r="O35" s="69"/>
      <c r="P35" s="69"/>
      <c r="Q35" s="69"/>
      <c r="R35" s="69"/>
    </row>
    <row r="36" spans="1:18">
      <c r="A36" s="69"/>
      <c r="B36" s="69"/>
      <c r="C36" s="69"/>
      <c r="D36" s="69"/>
      <c r="E36" s="69"/>
      <c r="F36" s="69"/>
      <c r="G36" s="69"/>
      <c r="H36" s="69"/>
      <c r="I36" s="69"/>
      <c r="J36" s="69"/>
      <c r="K36" s="69"/>
      <c r="L36" s="69"/>
      <c r="M36" s="69"/>
      <c r="N36" s="69"/>
      <c r="O36" s="69"/>
      <c r="P36" s="69"/>
      <c r="Q36" s="69"/>
      <c r="R36" s="69"/>
    </row>
    <row r="37" spans="1:18">
      <c r="A37" s="69"/>
      <c r="B37" s="69"/>
      <c r="C37" s="69"/>
      <c r="D37" s="69"/>
      <c r="E37" s="69"/>
      <c r="F37" s="69"/>
      <c r="G37" s="69"/>
      <c r="H37" s="69"/>
      <c r="I37" s="69"/>
      <c r="J37" s="69"/>
      <c r="K37" s="69"/>
      <c r="L37" s="69"/>
      <c r="M37" s="69"/>
      <c r="N37" s="69"/>
      <c r="O37" s="69"/>
      <c r="P37" s="69"/>
      <c r="Q37" s="69"/>
      <c r="R37" s="69"/>
    </row>
    <row r="38" spans="1:18">
      <c r="A38" s="69"/>
      <c r="B38" s="69"/>
      <c r="C38" s="69"/>
      <c r="D38" s="69"/>
      <c r="E38" s="69"/>
      <c r="F38" s="69"/>
      <c r="G38" s="69"/>
      <c r="H38" s="69"/>
      <c r="I38" s="69"/>
      <c r="J38" s="69"/>
      <c r="K38" s="69"/>
      <c r="L38" s="69"/>
      <c r="M38" s="69"/>
      <c r="N38" s="69"/>
      <c r="O38" s="69"/>
      <c r="P38" s="69"/>
      <c r="Q38" s="69"/>
      <c r="R38" s="69"/>
    </row>
    <row r="39" spans="1:18">
      <c r="A39" s="69"/>
      <c r="B39" s="69"/>
      <c r="C39" s="69"/>
      <c r="D39" s="69"/>
      <c r="E39" s="69"/>
      <c r="F39" s="69"/>
      <c r="G39" s="69"/>
      <c r="H39" s="69"/>
      <c r="I39" s="69"/>
      <c r="J39" s="69"/>
      <c r="K39" s="69"/>
      <c r="L39" s="69"/>
      <c r="M39" s="69"/>
      <c r="N39" s="69"/>
      <c r="O39" s="69"/>
      <c r="P39" s="69"/>
      <c r="Q39" s="69"/>
      <c r="R39" s="69"/>
    </row>
    <row r="40" spans="1:18">
      <c r="A40" s="69"/>
      <c r="B40" s="69"/>
      <c r="C40" s="69"/>
      <c r="D40" s="69"/>
      <c r="E40" s="69"/>
      <c r="F40" s="69"/>
      <c r="G40" s="69"/>
      <c r="H40" s="69"/>
      <c r="I40" s="69"/>
      <c r="J40" s="69"/>
      <c r="K40" s="69"/>
      <c r="L40" s="69"/>
      <c r="M40" s="69"/>
      <c r="N40" s="69"/>
      <c r="O40" s="69"/>
      <c r="P40" s="69"/>
      <c r="Q40" s="69"/>
      <c r="R40" s="69"/>
    </row>
    <row r="41" spans="1:18">
      <c r="A41" s="69"/>
      <c r="B41" s="69"/>
      <c r="C41" s="69"/>
      <c r="D41" s="69"/>
      <c r="E41" s="69"/>
      <c r="F41" s="69"/>
      <c r="G41" s="69"/>
      <c r="H41" s="69"/>
      <c r="I41" s="69"/>
      <c r="J41" s="69"/>
      <c r="K41" s="69"/>
      <c r="L41" s="69"/>
      <c r="M41" s="69"/>
      <c r="N41" s="69"/>
      <c r="O41" s="69"/>
      <c r="P41" s="69"/>
      <c r="Q41" s="69"/>
      <c r="R41" s="69"/>
    </row>
    <row r="42" spans="1:18">
      <c r="A42" s="69"/>
      <c r="B42" s="69"/>
      <c r="C42" s="69"/>
      <c r="D42" s="69"/>
      <c r="E42" s="69"/>
      <c r="F42" s="69"/>
      <c r="G42" s="69"/>
      <c r="H42" s="69"/>
      <c r="I42" s="69"/>
      <c r="J42" s="69"/>
      <c r="K42" s="69"/>
      <c r="L42" s="69"/>
      <c r="M42" s="69"/>
      <c r="N42" s="69"/>
      <c r="O42" s="69"/>
      <c r="P42" s="69"/>
      <c r="Q42" s="69"/>
      <c r="R42" s="69"/>
    </row>
    <row r="43" spans="1:18">
      <c r="A43" s="69"/>
      <c r="B43" s="69"/>
      <c r="C43" s="69"/>
      <c r="D43" s="69"/>
      <c r="E43" s="69"/>
      <c r="F43" s="69"/>
      <c r="G43" s="69"/>
      <c r="H43" s="69"/>
      <c r="I43" s="69"/>
      <c r="J43" s="69"/>
      <c r="K43" s="69"/>
      <c r="L43" s="69"/>
      <c r="M43" s="69"/>
      <c r="N43" s="69"/>
      <c r="O43" s="69"/>
      <c r="P43" s="69"/>
      <c r="Q43" s="69"/>
      <c r="R43" s="69"/>
    </row>
    <row r="44" spans="1:18">
      <c r="A44" s="69"/>
      <c r="B44" s="69"/>
      <c r="C44" s="69"/>
      <c r="D44" s="69"/>
      <c r="E44" s="69"/>
      <c r="F44" s="69"/>
      <c r="G44" s="69"/>
      <c r="H44" s="69"/>
      <c r="I44" s="69"/>
      <c r="J44" s="69"/>
      <c r="K44" s="69"/>
      <c r="L44" s="69"/>
      <c r="M44" s="69"/>
      <c r="N44" s="69"/>
      <c r="O44" s="69"/>
      <c r="P44" s="69"/>
      <c r="Q44" s="69"/>
      <c r="R44" s="69"/>
    </row>
    <row r="45" spans="1:18">
      <c r="A45" s="69"/>
      <c r="B45" s="69"/>
      <c r="C45" s="69"/>
      <c r="D45" s="69"/>
      <c r="E45" s="69"/>
      <c r="F45" s="69"/>
      <c r="G45" s="69"/>
      <c r="H45" s="69"/>
      <c r="I45" s="69"/>
      <c r="J45" s="69"/>
      <c r="K45" s="69"/>
      <c r="L45" s="69"/>
      <c r="M45" s="69"/>
      <c r="N45" s="69"/>
      <c r="O45" s="69"/>
      <c r="P45" s="69"/>
      <c r="Q45" s="69"/>
      <c r="R45" s="69"/>
    </row>
    <row r="46" spans="1:18">
      <c r="A46" s="69"/>
      <c r="B46" s="69"/>
      <c r="C46" s="69"/>
      <c r="D46" s="69"/>
      <c r="E46" s="69"/>
      <c r="F46" s="69"/>
      <c r="G46" s="69"/>
      <c r="H46" s="69"/>
      <c r="I46" s="69"/>
      <c r="J46" s="69"/>
      <c r="K46" s="69"/>
      <c r="L46" s="69"/>
      <c r="M46" s="69"/>
      <c r="N46" s="69"/>
      <c r="O46" s="69"/>
      <c r="P46" s="69"/>
      <c r="Q46" s="69"/>
      <c r="R46" s="69"/>
    </row>
    <row r="47" spans="1:18">
      <c r="A47" s="69"/>
      <c r="B47" s="69"/>
      <c r="C47" s="69"/>
      <c r="D47" s="69"/>
      <c r="E47" s="69"/>
      <c r="F47" s="69"/>
      <c r="G47" s="69"/>
      <c r="H47" s="69"/>
      <c r="I47" s="69"/>
      <c r="J47" s="69"/>
      <c r="K47" s="69"/>
      <c r="L47" s="69"/>
      <c r="M47" s="69"/>
      <c r="N47" s="69"/>
      <c r="O47" s="69"/>
      <c r="P47" s="69"/>
      <c r="Q47" s="69"/>
      <c r="R47" s="69"/>
    </row>
    <row r="48" spans="1:18">
      <c r="A48" s="69"/>
      <c r="B48" s="69"/>
      <c r="C48" s="69"/>
      <c r="D48" s="69"/>
      <c r="E48" s="69"/>
      <c r="F48" s="69"/>
      <c r="G48" s="69"/>
      <c r="H48" s="69"/>
      <c r="I48" s="69"/>
      <c r="J48" s="69"/>
      <c r="K48" s="69"/>
      <c r="L48" s="69"/>
      <c r="M48" s="69"/>
      <c r="N48" s="69"/>
      <c r="O48" s="69"/>
      <c r="P48" s="69"/>
      <c r="Q48" s="69"/>
      <c r="R48" s="69"/>
    </row>
    <row r="49" s="70" customFormat="1"/>
    <row r="50" s="70" customFormat="1"/>
    <row r="51" s="70" customFormat="1"/>
    <row r="52" s="70" customFormat="1"/>
    <row r="53" s="70" customFormat="1"/>
    <row r="54" s="70" customFormat="1"/>
    <row r="55" s="70" customFormat="1"/>
    <row r="56" s="70" customFormat="1"/>
    <row r="57" s="70" customFormat="1"/>
    <row r="58" s="70" customFormat="1"/>
    <row r="59" s="70" customFormat="1"/>
    <row r="60" s="70" customFormat="1"/>
    <row r="61" s="70" customFormat="1"/>
    <row r="62" s="70" customFormat="1"/>
    <row r="63" s="70" customFormat="1"/>
    <row r="64" s="70" customFormat="1"/>
    <row r="65" s="70" customFormat="1"/>
    <row r="66" s="70" customFormat="1"/>
    <row r="67" s="70" customFormat="1"/>
    <row r="68" s="70" customFormat="1"/>
    <row r="69" s="70" customFormat="1"/>
    <row r="70" s="70" customFormat="1"/>
    <row r="71" s="70" customFormat="1"/>
    <row r="72" s="70" customFormat="1"/>
    <row r="73" s="70" customFormat="1"/>
    <row r="74" s="70" customFormat="1"/>
    <row r="75" s="70" customFormat="1"/>
    <row r="76" s="70" customFormat="1"/>
    <row r="77" s="70" customFormat="1"/>
    <row r="78" s="70" customFormat="1"/>
    <row r="79" s="70" customFormat="1"/>
    <row r="80" s="70" customFormat="1"/>
    <row r="81" s="70" customFormat="1"/>
  </sheetData>
  <sheetProtection sheet="1" objects="1" scenarios="1" selectLockedCells="1" selectUnlockedCells="1"/>
  <phoneticPr fontId="26" type="noConversion"/>
  <pageMargins left="0.78740157499999996" right="0.78740157499999996" top="0.984251969" bottom="0.984251969" header="0.5" footer="0.5"/>
  <drawing r:id="rId1"/>
  <legacyDrawing r:id="rId2"/>
  <mc:AlternateContent xmlns:mc="http://schemas.openxmlformats.org/markup-compatibility/2006">
    <mc:Choice Requires="x14">
      <controls>
        <mc:AlternateContent xmlns:mc="http://schemas.openxmlformats.org/markup-compatibility/2006">
          <mc:Choice Requires="x14">
            <control shapeId="8193" r:id="rId3" name="Button 1">
              <controlPr defaultSize="0" print="0" autoFill="0" autoLine="0" autoPict="0" macro="[0]!utskrift_konteringsliste">
                <anchor moveWithCells="1" sizeWithCells="1">
                  <from>
                    <xdr:col>0</xdr:col>
                    <xdr:colOff>3276600</xdr:colOff>
                    <xdr:row>1</xdr:row>
                    <xdr:rowOff>152400</xdr:rowOff>
                  </from>
                  <to>
                    <xdr:col>3</xdr:col>
                    <xdr:colOff>660400</xdr:colOff>
                    <xdr:row>3</xdr:row>
                    <xdr:rowOff>50800</xdr:rowOff>
                  </to>
                </anchor>
              </controlPr>
            </control>
          </mc:Choice>
        </mc:AlternateContent>
        <mc:AlternateContent xmlns:mc="http://schemas.openxmlformats.org/markup-compatibility/2006">
          <mc:Choice Requires="x14">
            <control shapeId="8194" r:id="rId4" name="Button 2">
              <controlPr defaultSize="0" print="0" autoFill="0" autoLine="0" autoPict="0" macro="[0]!utskrift_balanse_resultat">
                <anchor moveWithCells="1" sizeWithCells="1">
                  <from>
                    <xdr:col>0</xdr:col>
                    <xdr:colOff>3276600</xdr:colOff>
                    <xdr:row>5</xdr:row>
                    <xdr:rowOff>76200</xdr:rowOff>
                  </from>
                  <to>
                    <xdr:col>3</xdr:col>
                    <xdr:colOff>660400</xdr:colOff>
                    <xdr:row>6</xdr:row>
                    <xdr:rowOff>127000</xdr:rowOff>
                  </to>
                </anchor>
              </controlPr>
            </control>
          </mc:Choice>
        </mc:AlternateContent>
        <mc:AlternateContent xmlns:mc="http://schemas.openxmlformats.org/markup-compatibility/2006">
          <mc:Choice Requires="x14">
            <control shapeId="8195" r:id="rId5" name="Button 3">
              <controlPr defaultSize="0" print="0" autoFill="0" autoLine="0" autoPict="0" macro="[0]!utskrift_budsjett">
                <anchor moveWithCells="1" sizeWithCells="1">
                  <from>
                    <xdr:col>0</xdr:col>
                    <xdr:colOff>3276600</xdr:colOff>
                    <xdr:row>8</xdr:row>
                    <xdr:rowOff>152400</xdr:rowOff>
                  </from>
                  <to>
                    <xdr:col>3</xdr:col>
                    <xdr:colOff>660400</xdr:colOff>
                    <xdr:row>10</xdr:row>
                    <xdr:rowOff>50800</xdr:rowOff>
                  </to>
                </anchor>
              </controlPr>
            </control>
          </mc:Choice>
        </mc:AlternateContent>
        <mc:AlternateContent xmlns:mc="http://schemas.openxmlformats.org/markup-compatibility/2006">
          <mc:Choice Requires="x14">
            <control shapeId="8196" r:id="rId6" name="Button 4">
              <controlPr defaultSize="0" print="0" autoFill="0" autoLine="0" autoPict="0" macro="[0]!utskrift_kontobok">
                <anchor moveWithCells="1" sizeWithCells="1">
                  <from>
                    <xdr:col>0</xdr:col>
                    <xdr:colOff>3276600</xdr:colOff>
                    <xdr:row>10</xdr:row>
                    <xdr:rowOff>127000</xdr:rowOff>
                  </from>
                  <to>
                    <xdr:col>3</xdr:col>
                    <xdr:colOff>647700</xdr:colOff>
                    <xdr:row>12</xdr:row>
                    <xdr:rowOff>38100</xdr:rowOff>
                  </to>
                </anchor>
              </controlPr>
            </control>
          </mc:Choice>
        </mc:AlternateContent>
        <mc:AlternateContent xmlns:mc="http://schemas.openxmlformats.org/markup-compatibility/2006">
          <mc:Choice Requires="x14">
            <control shapeId="8197" r:id="rId7" name="Button 5">
              <controlPr defaultSize="0" print="0" autoFill="0" autoLine="0" autoPict="0" macro="[0]!utskrift_omsetningsoppgave">
                <anchor moveWithCells="1" sizeWithCells="1">
                  <from>
                    <xdr:col>0</xdr:col>
                    <xdr:colOff>3276600</xdr:colOff>
                    <xdr:row>12</xdr:row>
                    <xdr:rowOff>114300</xdr:rowOff>
                  </from>
                  <to>
                    <xdr:col>3</xdr:col>
                    <xdr:colOff>660400</xdr:colOff>
                    <xdr:row>14</xdr:row>
                    <xdr:rowOff>12700</xdr:rowOff>
                  </to>
                </anchor>
              </controlPr>
            </control>
          </mc:Choice>
        </mc:AlternateContent>
        <mc:AlternateContent xmlns:mc="http://schemas.openxmlformats.org/markup-compatibility/2006">
          <mc:Choice Requires="x14">
            <control shapeId="8198" r:id="rId8" name="Button 6">
              <controlPr defaultSize="0" print="0" autoFill="0" autoLine="0" autoPict="0" macro="[0]!utskrift_kontoplan">
                <anchor moveWithCells="1" sizeWithCells="1">
                  <from>
                    <xdr:col>0</xdr:col>
                    <xdr:colOff>3276600</xdr:colOff>
                    <xdr:row>14</xdr:row>
                    <xdr:rowOff>76200</xdr:rowOff>
                  </from>
                  <to>
                    <xdr:col>3</xdr:col>
                    <xdr:colOff>647700</xdr:colOff>
                    <xdr:row>15</xdr:row>
                    <xdr:rowOff>152400</xdr:rowOff>
                  </to>
                </anchor>
              </controlPr>
            </control>
          </mc:Choice>
        </mc:AlternateContent>
        <mc:AlternateContent xmlns:mc="http://schemas.openxmlformats.org/markup-compatibility/2006">
          <mc:Choice Requires="x14">
            <control shapeId="8199" r:id="rId9" name="Button 7">
              <controlPr defaultSize="0" print="0" autoFill="0" autoLine="0" autoPict="0" macro="[0]!utskrift_skjema">
                <anchor moveWithCells="1" sizeWithCells="1">
                  <from>
                    <xdr:col>0</xdr:col>
                    <xdr:colOff>3276600</xdr:colOff>
                    <xdr:row>16</xdr:row>
                    <xdr:rowOff>76200</xdr:rowOff>
                  </from>
                  <to>
                    <xdr:col>3</xdr:col>
                    <xdr:colOff>647700</xdr:colOff>
                    <xdr:row>17</xdr:row>
                    <xdr:rowOff>127000</xdr:rowOff>
                  </to>
                </anchor>
              </controlPr>
            </control>
          </mc:Choice>
        </mc:AlternateContent>
        <mc:AlternateContent xmlns:mc="http://schemas.openxmlformats.org/markup-compatibility/2006">
          <mc:Choice Requires="x14">
            <control shapeId="8200" r:id="rId10" name="Button 8">
              <controlPr defaultSize="0" print="0" autoFill="0" autoLine="0" autoPict="0" macro="[0]!Module4.tilbake">
                <anchor moveWithCells="1" sizeWithCells="1">
                  <from>
                    <xdr:col>0</xdr:col>
                    <xdr:colOff>800100</xdr:colOff>
                    <xdr:row>5</xdr:row>
                    <xdr:rowOff>50800</xdr:rowOff>
                  </from>
                  <to>
                    <xdr:col>0</xdr:col>
                    <xdr:colOff>2209800</xdr:colOff>
                    <xdr:row>9</xdr:row>
                    <xdr:rowOff>127000</xdr:rowOff>
                  </to>
                </anchor>
              </controlPr>
            </control>
          </mc:Choice>
        </mc:AlternateContent>
        <mc:AlternateContent xmlns:mc="http://schemas.openxmlformats.org/markup-compatibility/2006">
          <mc:Choice Requires="x14">
            <control shapeId="8201" r:id="rId11" name="Button 9">
              <controlPr defaultSize="0" print="0" autoFill="0" autoLine="0" autoPict="0" macro="[0]!utskrift_kontospesifikasjon">
                <anchor moveWithCells="1" sizeWithCells="1">
                  <from>
                    <xdr:col>0</xdr:col>
                    <xdr:colOff>3289300</xdr:colOff>
                    <xdr:row>3</xdr:row>
                    <xdr:rowOff>114300</xdr:rowOff>
                  </from>
                  <to>
                    <xdr:col>3</xdr:col>
                    <xdr:colOff>647700</xdr:colOff>
                    <xdr:row>5</xdr:row>
                    <xdr:rowOff>12700</xdr:rowOff>
                  </to>
                </anchor>
              </controlPr>
            </control>
          </mc:Choice>
        </mc:AlternateContent>
        <mc:AlternateContent xmlns:mc="http://schemas.openxmlformats.org/markup-compatibility/2006">
          <mc:Choice Requires="x14">
            <control shapeId="8202" r:id="rId12" name="Button 10">
              <controlPr defaultSize="0" print="0" autoFill="0" autoLine="0" autoPict="0" macro="[0]!utskrift_spesifisert">
                <anchor moveWithCells="1" sizeWithCells="1">
                  <from>
                    <xdr:col>0</xdr:col>
                    <xdr:colOff>3276600</xdr:colOff>
                    <xdr:row>7</xdr:row>
                    <xdr:rowOff>38100</xdr:rowOff>
                  </from>
                  <to>
                    <xdr:col>3</xdr:col>
                    <xdr:colOff>647700</xdr:colOff>
                    <xdr:row>8</xdr:row>
                    <xdr:rowOff>114300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2"/>
  <dimension ref="A1:P134"/>
  <sheetViews>
    <sheetView showGridLines="0" workbookViewId="0"/>
  </sheetViews>
  <sheetFormatPr baseColWidth="10" defaultColWidth="10.81640625" defaultRowHeight="12.5"/>
  <cols>
    <col min="1" max="16384" width="10.81640625" style="111"/>
  </cols>
  <sheetData>
    <row r="1" spans="1:16" s="484" customFormat="1" ht="18.5">
      <c r="A1" s="481" t="s">
        <v>286</v>
      </c>
      <c r="B1" s="482"/>
      <c r="C1" s="482"/>
      <c r="D1" s="482"/>
      <c r="E1" s="482"/>
      <c r="F1" s="482"/>
      <c r="G1" s="482"/>
      <c r="H1" s="482"/>
      <c r="I1" s="482"/>
      <c r="J1" s="482"/>
      <c r="K1" s="482"/>
      <c r="L1" s="482"/>
      <c r="M1" s="482"/>
      <c r="N1" s="482"/>
      <c r="O1" s="482"/>
      <c r="P1" s="483"/>
    </row>
    <row r="2" spans="1:16" s="484" customFormat="1" ht="18.5">
      <c r="A2" s="485"/>
      <c r="B2" s="486"/>
      <c r="C2" s="486"/>
      <c r="D2" s="486"/>
      <c r="E2" s="486"/>
      <c r="F2" s="486"/>
      <c r="G2" s="486"/>
      <c r="H2" s="486"/>
      <c r="I2" s="486"/>
      <c r="J2" s="486"/>
      <c r="K2" s="486"/>
      <c r="L2" s="486"/>
      <c r="M2" s="486"/>
      <c r="N2" s="486"/>
      <c r="O2" s="486"/>
      <c r="P2" s="483"/>
    </row>
    <row r="3" spans="1:16" s="484" customFormat="1" ht="18.5">
      <c r="A3" s="481" t="s">
        <v>287</v>
      </c>
      <c r="B3" s="482"/>
      <c r="C3" s="482"/>
      <c r="D3" s="482"/>
      <c r="E3" s="482"/>
      <c r="F3" s="482"/>
      <c r="G3" s="482"/>
      <c r="H3" s="482"/>
      <c r="I3" s="482"/>
      <c r="J3" s="482"/>
      <c r="K3" s="482"/>
      <c r="L3" s="482"/>
      <c r="M3" s="482"/>
      <c r="N3" s="482"/>
      <c r="O3" s="482"/>
      <c r="P3" s="483"/>
    </row>
    <row r="4" spans="1:16" s="484" customFormat="1" ht="18.5">
      <c r="A4" s="485"/>
      <c r="B4" s="486"/>
      <c r="C4" s="486"/>
      <c r="D4" s="486"/>
      <c r="E4" s="486"/>
      <c r="F4" s="486"/>
      <c r="G4" s="486"/>
      <c r="H4" s="486"/>
      <c r="I4" s="486"/>
      <c r="J4" s="486"/>
      <c r="K4" s="486"/>
      <c r="L4" s="486"/>
      <c r="M4" s="486"/>
      <c r="N4" s="486"/>
      <c r="O4" s="486"/>
      <c r="P4" s="483"/>
    </row>
    <row r="5" spans="1:16" s="484" customFormat="1" ht="18.5">
      <c r="A5" s="485"/>
      <c r="B5" s="486"/>
      <c r="C5" s="486"/>
      <c r="D5" s="486"/>
      <c r="E5" s="486"/>
      <c r="F5" s="486"/>
      <c r="G5" s="486"/>
      <c r="H5" s="486"/>
      <c r="I5" s="486"/>
      <c r="J5" s="486"/>
      <c r="K5" s="486"/>
      <c r="L5" s="486"/>
      <c r="M5" s="486"/>
      <c r="N5" s="486"/>
      <c r="O5" s="486"/>
      <c r="P5" s="483"/>
    </row>
    <row r="6" spans="1:16" s="484" customFormat="1" ht="18.5">
      <c r="A6" s="481" t="s">
        <v>288</v>
      </c>
      <c r="B6" s="482"/>
      <c r="C6" s="482"/>
      <c r="D6" s="482"/>
      <c r="E6" s="482"/>
      <c r="F6" s="482"/>
      <c r="G6" s="482"/>
      <c r="H6" s="482"/>
      <c r="I6" s="482"/>
      <c r="J6" s="482"/>
      <c r="K6" s="482"/>
      <c r="L6" s="482"/>
      <c r="M6" s="482"/>
      <c r="N6" s="482"/>
      <c r="O6" s="482"/>
      <c r="P6" s="483"/>
    </row>
    <row r="7" spans="1:16" s="484" customFormat="1" ht="18.5">
      <c r="A7" s="485"/>
      <c r="B7" s="486"/>
      <c r="C7" s="486"/>
      <c r="D7" s="486"/>
      <c r="E7" s="486"/>
      <c r="F7" s="486"/>
      <c r="G7" s="486"/>
      <c r="H7" s="486"/>
      <c r="I7" s="486"/>
      <c r="J7" s="486"/>
      <c r="K7" s="486"/>
      <c r="L7" s="486"/>
      <c r="M7" s="486"/>
      <c r="N7" s="486"/>
      <c r="O7" s="486"/>
      <c r="P7" s="483"/>
    </row>
    <row r="8" spans="1:16" s="484" customFormat="1" ht="18.5">
      <c r="A8" s="485"/>
      <c r="B8" s="486"/>
      <c r="C8" s="486"/>
      <c r="D8" s="486"/>
      <c r="E8" s="486"/>
      <c r="F8" s="486"/>
      <c r="G8" s="486"/>
      <c r="H8" s="486"/>
      <c r="I8" s="486"/>
      <c r="J8" s="486"/>
      <c r="K8" s="486"/>
      <c r="L8" s="486"/>
      <c r="M8" s="486"/>
      <c r="N8" s="486"/>
      <c r="O8" s="486"/>
      <c r="P8" s="483"/>
    </row>
    <row r="9" spans="1:16" s="484" customFormat="1" ht="18.5">
      <c r="A9" s="485"/>
      <c r="B9" s="486"/>
      <c r="C9" s="486"/>
      <c r="D9" s="486"/>
      <c r="E9" s="486"/>
      <c r="F9" s="486"/>
      <c r="G9" s="486"/>
      <c r="H9" s="486"/>
      <c r="I9" s="486"/>
      <c r="J9" s="486"/>
      <c r="K9" s="486"/>
      <c r="L9" s="486"/>
      <c r="M9" s="486"/>
      <c r="N9" s="486"/>
      <c r="O9" s="486"/>
      <c r="P9" s="483"/>
    </row>
    <row r="10" spans="1:16" s="484" customFormat="1" ht="18.5">
      <c r="A10" s="485"/>
      <c r="B10" s="486"/>
      <c r="C10" s="486"/>
      <c r="D10" s="486"/>
      <c r="E10" s="486"/>
      <c r="F10" s="486"/>
      <c r="G10" s="486"/>
      <c r="H10" s="486"/>
      <c r="I10" s="486"/>
      <c r="J10" s="486"/>
      <c r="K10" s="486"/>
      <c r="L10" s="486"/>
      <c r="M10" s="486"/>
      <c r="N10" s="486"/>
      <c r="O10" s="486"/>
      <c r="P10" s="483"/>
    </row>
    <row r="11" spans="1:16" s="484" customFormat="1" ht="18.5">
      <c r="A11" s="485"/>
      <c r="B11" s="486"/>
      <c r="C11" s="486"/>
      <c r="D11" s="486"/>
      <c r="E11" s="486"/>
      <c r="F11" s="486"/>
      <c r="G11" s="486"/>
      <c r="H11" s="486"/>
      <c r="I11" s="486"/>
      <c r="J11" s="486"/>
      <c r="K11" s="486"/>
      <c r="L11" s="486"/>
      <c r="M11" s="486"/>
      <c r="N11" s="486"/>
      <c r="O11" s="486"/>
      <c r="P11" s="483"/>
    </row>
    <row r="12" spans="1:16" s="484" customFormat="1" ht="18.5">
      <c r="A12" s="485"/>
      <c r="B12" s="486"/>
      <c r="C12" s="486"/>
      <c r="D12" s="486"/>
      <c r="E12" s="486"/>
      <c r="F12" s="486"/>
      <c r="G12" s="486"/>
      <c r="H12" s="486"/>
      <c r="I12" s="486"/>
      <c r="J12" s="486"/>
      <c r="K12" s="486"/>
      <c r="L12" s="486"/>
      <c r="M12" s="486"/>
      <c r="N12" s="486"/>
      <c r="O12" s="486"/>
      <c r="P12" s="483"/>
    </row>
    <row r="13" spans="1:16" s="484" customFormat="1" ht="18.5">
      <c r="A13" s="485"/>
      <c r="B13" s="486"/>
      <c r="C13" s="486"/>
      <c r="D13" s="486"/>
      <c r="E13" s="486"/>
      <c r="F13" s="486"/>
      <c r="G13" s="486"/>
      <c r="H13" s="486"/>
      <c r="I13" s="486"/>
      <c r="J13" s="486"/>
      <c r="K13" s="486"/>
      <c r="L13" s="486"/>
      <c r="M13" s="486"/>
      <c r="N13" s="486"/>
      <c r="O13" s="486"/>
      <c r="P13" s="483"/>
    </row>
    <row r="14" spans="1:16" s="484" customFormat="1" ht="18.5">
      <c r="A14" s="485"/>
      <c r="B14" s="486"/>
      <c r="C14" s="486"/>
      <c r="D14" s="486"/>
      <c r="E14" s="486"/>
      <c r="F14" s="486"/>
      <c r="G14" s="486"/>
      <c r="H14" s="486"/>
      <c r="I14" s="486"/>
      <c r="J14" s="486"/>
      <c r="K14" s="486"/>
      <c r="L14" s="486"/>
      <c r="M14" s="486"/>
      <c r="N14" s="486"/>
      <c r="O14" s="486"/>
      <c r="P14" s="483"/>
    </row>
    <row r="15" spans="1:16" s="484" customFormat="1" ht="18.5">
      <c r="A15" s="485"/>
      <c r="B15" s="486"/>
      <c r="C15" s="486"/>
      <c r="D15" s="486"/>
      <c r="E15" s="486"/>
      <c r="F15" s="486"/>
      <c r="G15" s="486"/>
      <c r="H15" s="486"/>
      <c r="I15" s="486"/>
      <c r="J15" s="486"/>
      <c r="K15" s="486"/>
      <c r="L15" s="486"/>
      <c r="M15" s="486"/>
      <c r="N15" s="486"/>
      <c r="O15" s="486"/>
      <c r="P15" s="483"/>
    </row>
    <row r="16" spans="1:16" s="484" customFormat="1" ht="18.5">
      <c r="A16" s="485"/>
      <c r="B16" s="486"/>
      <c r="C16" s="486"/>
      <c r="D16" s="486"/>
      <c r="E16" s="486"/>
      <c r="F16" s="486"/>
      <c r="G16" s="486"/>
      <c r="H16" s="486"/>
      <c r="I16" s="486"/>
      <c r="J16" s="486"/>
      <c r="K16" s="486"/>
      <c r="L16" s="486"/>
      <c r="M16" s="486"/>
      <c r="N16" s="486"/>
      <c r="O16" s="486"/>
      <c r="P16" s="483"/>
    </row>
    <row r="17" spans="1:16" s="484" customFormat="1" ht="18.5">
      <c r="A17" s="485"/>
      <c r="B17" s="486"/>
      <c r="C17" s="486"/>
      <c r="D17" s="486"/>
      <c r="E17" s="486"/>
      <c r="F17" s="486"/>
      <c r="G17" s="486"/>
      <c r="H17" s="486"/>
      <c r="I17" s="486"/>
      <c r="J17" s="486"/>
      <c r="K17" s="486"/>
      <c r="L17" s="486"/>
      <c r="M17" s="486"/>
      <c r="N17" s="486"/>
      <c r="O17" s="486"/>
      <c r="P17" s="483"/>
    </row>
    <row r="18" spans="1:16" s="484" customFormat="1" ht="18.5">
      <c r="A18" s="485"/>
      <c r="B18" s="486"/>
      <c r="C18" s="486"/>
      <c r="D18" s="486"/>
      <c r="E18" s="486"/>
      <c r="F18" s="486"/>
      <c r="G18" s="486"/>
      <c r="H18" s="486"/>
      <c r="I18" s="486"/>
      <c r="J18" s="486"/>
      <c r="K18" s="486"/>
      <c r="L18" s="486"/>
      <c r="M18" s="486"/>
      <c r="N18" s="486"/>
      <c r="O18" s="486"/>
      <c r="P18" s="483"/>
    </row>
    <row r="19" spans="1:16" s="484" customFormat="1" ht="18.5">
      <c r="A19" s="485"/>
      <c r="B19" s="486"/>
      <c r="C19" s="486"/>
      <c r="D19" s="486"/>
      <c r="E19" s="486"/>
      <c r="F19" s="486"/>
      <c r="G19" s="486"/>
      <c r="H19" s="486"/>
      <c r="I19" s="486"/>
      <c r="J19" s="486"/>
      <c r="K19" s="486"/>
      <c r="L19" s="486"/>
      <c r="M19" s="486"/>
      <c r="N19" s="486"/>
      <c r="O19" s="486"/>
      <c r="P19" s="483"/>
    </row>
    <row r="20" spans="1:16" s="484" customFormat="1" ht="18.5">
      <c r="A20" s="485"/>
      <c r="B20" s="486"/>
      <c r="C20" s="486"/>
      <c r="D20" s="486"/>
      <c r="E20" s="486"/>
      <c r="F20" s="486"/>
      <c r="G20" s="486"/>
      <c r="H20" s="486"/>
      <c r="I20" s="486"/>
      <c r="J20" s="486"/>
      <c r="K20" s="486"/>
      <c r="L20" s="486"/>
      <c r="M20" s="486"/>
      <c r="N20" s="486"/>
      <c r="O20" s="486"/>
      <c r="P20" s="483"/>
    </row>
    <row r="21" spans="1:16" s="484" customFormat="1" ht="18.5">
      <c r="A21" s="485"/>
      <c r="B21" s="486"/>
      <c r="C21" s="486"/>
      <c r="D21" s="486"/>
      <c r="E21" s="486"/>
      <c r="F21" s="486"/>
      <c r="G21" s="486"/>
      <c r="H21" s="486"/>
      <c r="I21" s="486"/>
      <c r="J21" s="486"/>
      <c r="K21" s="486"/>
      <c r="L21" s="486"/>
      <c r="M21" s="486"/>
      <c r="N21" s="486"/>
      <c r="O21" s="486"/>
      <c r="P21" s="483"/>
    </row>
    <row r="22" spans="1:16" s="484" customFormat="1" ht="18.5">
      <c r="A22" s="481" t="s">
        <v>289</v>
      </c>
      <c r="B22" s="482"/>
      <c r="C22" s="482"/>
      <c r="D22" s="482"/>
      <c r="E22" s="482"/>
      <c r="F22" s="482"/>
      <c r="G22" s="482"/>
      <c r="H22" s="482"/>
      <c r="I22" s="482"/>
      <c r="J22" s="482"/>
      <c r="K22" s="482"/>
      <c r="L22" s="482"/>
      <c r="M22" s="482"/>
      <c r="N22" s="482"/>
      <c r="O22" s="482"/>
      <c r="P22" s="483"/>
    </row>
    <row r="23" spans="1:16" s="484" customFormat="1" ht="18.5">
      <c r="A23" s="485"/>
      <c r="B23" s="486"/>
      <c r="C23" s="486"/>
      <c r="D23" s="486"/>
      <c r="E23" s="486"/>
      <c r="F23" s="486"/>
      <c r="G23" s="486"/>
      <c r="H23" s="486"/>
      <c r="I23" s="486"/>
      <c r="J23" s="486"/>
      <c r="K23" s="486"/>
      <c r="L23" s="486"/>
      <c r="M23" s="486"/>
      <c r="N23" s="486"/>
      <c r="O23" s="486"/>
      <c r="P23" s="483"/>
    </row>
    <row r="24" spans="1:16" s="484" customFormat="1" ht="18.5">
      <c r="A24" s="485"/>
      <c r="B24" s="486"/>
      <c r="C24" s="486"/>
      <c r="D24" s="486"/>
      <c r="E24" s="486"/>
      <c r="F24" s="486"/>
      <c r="G24" s="486"/>
      <c r="H24" s="486"/>
      <c r="I24" s="486"/>
      <c r="J24" s="486"/>
      <c r="K24" s="486"/>
      <c r="L24" s="486"/>
      <c r="M24" s="486"/>
      <c r="N24" s="486"/>
      <c r="O24" s="486"/>
      <c r="P24" s="483"/>
    </row>
    <row r="25" spans="1:16" s="484" customFormat="1" ht="18.5">
      <c r="A25" s="485"/>
      <c r="B25" s="486"/>
      <c r="C25" s="486"/>
      <c r="D25" s="486"/>
      <c r="E25" s="486"/>
      <c r="F25" s="486"/>
      <c r="G25" s="486"/>
      <c r="H25" s="486"/>
      <c r="I25" s="486"/>
      <c r="J25" s="486"/>
      <c r="K25" s="486"/>
      <c r="L25" s="486"/>
      <c r="M25" s="486"/>
      <c r="N25" s="486"/>
      <c r="O25" s="486"/>
      <c r="P25" s="483"/>
    </row>
    <row r="26" spans="1:16" s="484" customFormat="1" ht="18.5">
      <c r="A26" s="485"/>
      <c r="B26" s="486"/>
      <c r="C26" s="486"/>
      <c r="D26" s="486"/>
      <c r="E26" s="486"/>
      <c r="F26" s="486"/>
      <c r="G26" s="486"/>
      <c r="H26" s="486"/>
      <c r="I26" s="486"/>
      <c r="J26" s="486"/>
      <c r="K26" s="486"/>
      <c r="L26" s="486"/>
      <c r="M26" s="486"/>
      <c r="N26" s="486"/>
      <c r="O26" s="486"/>
      <c r="P26" s="483"/>
    </row>
    <row r="27" spans="1:16" s="484" customFormat="1" ht="18.5">
      <c r="A27" s="481" t="s">
        <v>290</v>
      </c>
      <c r="B27" s="482"/>
      <c r="C27" s="482"/>
      <c r="D27" s="482"/>
      <c r="E27" s="482"/>
      <c r="F27" s="482"/>
      <c r="G27" s="482"/>
      <c r="H27" s="482"/>
      <c r="I27" s="482"/>
      <c r="J27" s="482"/>
      <c r="K27" s="482"/>
      <c r="L27" s="482"/>
      <c r="M27" s="482"/>
      <c r="N27" s="482"/>
      <c r="O27" s="482"/>
      <c r="P27" s="483"/>
    </row>
    <row r="28" spans="1:16" s="484" customFormat="1" ht="18.5">
      <c r="A28" s="485"/>
      <c r="B28" s="486"/>
      <c r="C28" s="486"/>
      <c r="D28" s="486"/>
      <c r="E28" s="486"/>
      <c r="F28" s="486"/>
      <c r="G28" s="486"/>
      <c r="H28" s="486"/>
      <c r="I28" s="486"/>
      <c r="J28" s="486"/>
      <c r="K28" s="486"/>
      <c r="L28" s="486"/>
      <c r="M28" s="486"/>
      <c r="N28" s="486"/>
      <c r="O28" s="486"/>
      <c r="P28" s="483"/>
    </row>
    <row r="29" spans="1:16" s="484" customFormat="1" ht="18.5">
      <c r="A29" s="485"/>
      <c r="B29" s="486"/>
      <c r="C29" s="486"/>
      <c r="D29" s="486"/>
      <c r="E29" s="486"/>
      <c r="F29" s="486"/>
      <c r="G29" s="486"/>
      <c r="H29" s="486"/>
      <c r="I29" s="486"/>
      <c r="J29" s="486"/>
      <c r="K29" s="486"/>
      <c r="L29" s="486"/>
      <c r="M29" s="486"/>
      <c r="N29" s="486"/>
      <c r="O29" s="486"/>
      <c r="P29" s="483"/>
    </row>
    <row r="30" spans="1:16" s="484" customFormat="1" ht="18.5">
      <c r="A30" s="485"/>
      <c r="B30" s="486"/>
      <c r="C30" s="486"/>
      <c r="D30" s="486"/>
      <c r="E30" s="486"/>
      <c r="F30" s="486"/>
      <c r="G30" s="486"/>
      <c r="H30" s="486"/>
      <c r="I30" s="486"/>
      <c r="J30" s="486"/>
      <c r="K30" s="486"/>
      <c r="L30" s="486"/>
      <c r="M30" s="486"/>
      <c r="N30" s="486"/>
      <c r="O30" s="486"/>
      <c r="P30" s="483"/>
    </row>
    <row r="31" spans="1:16" s="484" customFormat="1" ht="18.5">
      <c r="A31" s="485"/>
      <c r="B31" s="486"/>
      <c r="C31" s="486"/>
      <c r="D31" s="486"/>
      <c r="E31" s="486"/>
      <c r="F31" s="486"/>
      <c r="G31" s="486"/>
      <c r="H31" s="486"/>
      <c r="I31" s="486"/>
      <c r="J31" s="486"/>
      <c r="K31" s="486"/>
      <c r="L31" s="486"/>
      <c r="M31" s="486"/>
      <c r="N31" s="486"/>
      <c r="O31" s="486"/>
      <c r="P31" s="483"/>
    </row>
    <row r="32" spans="1:16" s="484" customFormat="1" ht="18.5">
      <c r="A32" s="485"/>
      <c r="B32" s="486"/>
      <c r="C32" s="486"/>
      <c r="D32" s="486"/>
      <c r="E32" s="486"/>
      <c r="F32" s="486"/>
      <c r="G32" s="486"/>
      <c r="H32" s="486"/>
      <c r="I32" s="486"/>
      <c r="J32" s="486"/>
      <c r="K32" s="486"/>
      <c r="L32" s="486"/>
      <c r="M32" s="486"/>
      <c r="N32" s="486"/>
      <c r="O32" s="486"/>
      <c r="P32" s="483"/>
    </row>
    <row r="33" spans="1:16" s="484" customFormat="1" ht="18.5">
      <c r="A33" s="485"/>
      <c r="B33" s="486"/>
      <c r="C33" s="486"/>
      <c r="D33" s="486"/>
      <c r="E33" s="486"/>
      <c r="F33" s="486"/>
      <c r="G33" s="486"/>
      <c r="H33" s="486"/>
      <c r="I33" s="486"/>
      <c r="J33" s="486"/>
      <c r="K33" s="486"/>
      <c r="L33" s="486"/>
      <c r="M33" s="486"/>
      <c r="N33" s="486"/>
      <c r="O33" s="486"/>
      <c r="P33" s="483"/>
    </row>
    <row r="34" spans="1:16" s="484" customFormat="1" ht="18.5">
      <c r="A34" s="485"/>
      <c r="B34" s="486"/>
      <c r="C34" s="486"/>
      <c r="D34" s="486"/>
      <c r="E34" s="486"/>
      <c r="F34" s="486"/>
      <c r="G34" s="486"/>
      <c r="H34" s="486"/>
      <c r="I34" s="486"/>
      <c r="J34" s="486"/>
      <c r="K34" s="486"/>
      <c r="L34" s="486"/>
      <c r="M34" s="486"/>
      <c r="N34" s="486"/>
      <c r="O34" s="486"/>
      <c r="P34" s="483"/>
    </row>
    <row r="35" spans="1:16" s="484" customFormat="1" ht="18.5">
      <c r="A35" s="481" t="s">
        <v>291</v>
      </c>
      <c r="B35" s="482"/>
      <c r="C35" s="482"/>
      <c r="D35" s="482"/>
      <c r="E35" s="482"/>
      <c r="F35" s="482"/>
      <c r="G35" s="482"/>
      <c r="H35" s="482"/>
      <c r="I35" s="482"/>
      <c r="J35" s="482"/>
      <c r="K35" s="482"/>
      <c r="L35" s="482"/>
      <c r="M35" s="482"/>
      <c r="N35" s="482"/>
      <c r="O35" s="482"/>
      <c r="P35" s="483"/>
    </row>
    <row r="36" spans="1:16" s="484" customFormat="1" ht="14.5">
      <c r="A36" s="487" t="s">
        <v>292</v>
      </c>
      <c r="B36" s="486"/>
      <c r="C36" s="486"/>
      <c r="D36" s="486"/>
      <c r="E36" s="486"/>
      <c r="F36" s="486"/>
      <c r="G36" s="486"/>
      <c r="H36" s="486"/>
      <c r="I36" s="486"/>
      <c r="J36" s="486"/>
      <c r="K36" s="486"/>
      <c r="L36" s="486"/>
      <c r="M36" s="486"/>
      <c r="N36" s="486"/>
      <c r="O36" s="486"/>
      <c r="P36" s="483"/>
    </row>
    <row r="37" spans="1:16" s="484" customFormat="1" ht="14.5">
      <c r="B37" s="486"/>
      <c r="C37" s="486"/>
      <c r="D37" s="486"/>
      <c r="E37" s="486"/>
      <c r="F37" s="486"/>
      <c r="G37" s="486"/>
      <c r="H37" s="486"/>
      <c r="I37" s="486"/>
      <c r="J37" s="486"/>
      <c r="K37" s="486"/>
      <c r="L37" s="486"/>
      <c r="M37" s="486"/>
      <c r="N37" s="486"/>
      <c r="O37" s="486"/>
      <c r="P37" s="483"/>
    </row>
    <row r="38" spans="1:16" s="484" customFormat="1" ht="18.5">
      <c r="A38" s="485"/>
      <c r="B38" s="486"/>
      <c r="C38" s="486"/>
      <c r="D38" s="486"/>
      <c r="E38" s="486"/>
      <c r="F38" s="486"/>
      <c r="G38" s="486"/>
      <c r="H38" s="486"/>
      <c r="I38" s="486"/>
      <c r="J38" s="486"/>
      <c r="K38" s="486"/>
      <c r="L38" s="486"/>
      <c r="M38" s="486"/>
      <c r="N38" s="486"/>
      <c r="O38" s="486"/>
      <c r="P38" s="483"/>
    </row>
    <row r="39" spans="1:16" s="484" customFormat="1" ht="18.5">
      <c r="A39" s="485"/>
      <c r="B39" s="486"/>
      <c r="C39" s="486"/>
      <c r="D39" s="486"/>
      <c r="E39" s="486"/>
      <c r="F39" s="486"/>
      <c r="G39" s="486"/>
      <c r="H39" s="486"/>
      <c r="I39" s="486"/>
      <c r="J39" s="486"/>
      <c r="K39" s="486"/>
      <c r="L39" s="486"/>
      <c r="M39" s="486"/>
      <c r="N39" s="486"/>
      <c r="O39" s="486"/>
      <c r="P39" s="483"/>
    </row>
    <row r="40" spans="1:16" s="484" customFormat="1" ht="18.5">
      <c r="A40" s="485"/>
      <c r="B40" s="486"/>
      <c r="C40" s="486"/>
      <c r="D40" s="486"/>
      <c r="E40" s="486"/>
      <c r="F40" s="486"/>
      <c r="G40" s="486"/>
      <c r="H40" s="486"/>
      <c r="I40" s="486"/>
      <c r="J40" s="486"/>
      <c r="K40" s="486"/>
      <c r="L40" s="486"/>
      <c r="M40" s="486"/>
      <c r="N40" s="486"/>
      <c r="O40" s="486"/>
      <c r="P40" s="483"/>
    </row>
    <row r="41" spans="1:16" s="484" customFormat="1" ht="18.5">
      <c r="A41" s="485"/>
      <c r="B41" s="486"/>
      <c r="C41" s="486"/>
      <c r="D41" s="486"/>
      <c r="E41" s="486"/>
      <c r="F41" s="486"/>
      <c r="G41" s="486"/>
      <c r="H41" s="486"/>
      <c r="I41" s="486"/>
      <c r="J41" s="486"/>
      <c r="K41" s="486"/>
      <c r="L41" s="486"/>
      <c r="M41" s="486"/>
      <c r="N41" s="486"/>
      <c r="O41" s="486"/>
      <c r="P41" s="483"/>
    </row>
    <row r="42" spans="1:16" s="484" customFormat="1" ht="18.5">
      <c r="A42" s="485"/>
      <c r="B42" s="486"/>
      <c r="C42" s="486"/>
      <c r="D42" s="486"/>
      <c r="E42" s="486"/>
      <c r="F42" s="486"/>
      <c r="G42" s="486"/>
      <c r="H42" s="486"/>
      <c r="I42" s="486"/>
      <c r="J42" s="486"/>
      <c r="K42" s="486"/>
      <c r="L42" s="486"/>
      <c r="M42" s="486"/>
      <c r="N42" s="486"/>
      <c r="O42" s="486"/>
      <c r="P42" s="483"/>
    </row>
    <row r="43" spans="1:16" s="484" customFormat="1" ht="18.5">
      <c r="A43" s="485"/>
      <c r="B43" s="486"/>
      <c r="C43" s="486"/>
      <c r="D43" s="486"/>
      <c r="E43" s="486"/>
      <c r="F43" s="486"/>
      <c r="G43" s="486"/>
      <c r="H43" s="486"/>
      <c r="I43" s="486"/>
      <c r="J43" s="486"/>
      <c r="K43" s="486"/>
      <c r="L43" s="486"/>
      <c r="M43" s="486"/>
      <c r="N43" s="486"/>
      <c r="O43" s="486"/>
      <c r="P43" s="483"/>
    </row>
    <row r="44" spans="1:16" s="484" customFormat="1" ht="18.5">
      <c r="A44" s="485"/>
      <c r="B44" s="486"/>
      <c r="C44" s="486"/>
      <c r="D44" s="486"/>
      <c r="E44" s="486"/>
      <c r="F44" s="486"/>
      <c r="G44" s="486"/>
      <c r="H44" s="486"/>
      <c r="I44" s="486"/>
      <c r="J44" s="486"/>
      <c r="K44" s="486"/>
      <c r="L44" s="486"/>
      <c r="M44" s="486"/>
      <c r="N44" s="486"/>
      <c r="O44" s="486"/>
      <c r="P44" s="483"/>
    </row>
    <row r="45" spans="1:16" s="484" customFormat="1" ht="18.5">
      <c r="A45" s="485"/>
      <c r="B45" s="486"/>
      <c r="C45" s="486"/>
      <c r="D45" s="486"/>
      <c r="E45" s="486"/>
      <c r="F45" s="486"/>
      <c r="G45" s="486"/>
      <c r="H45" s="486"/>
      <c r="I45" s="486"/>
      <c r="J45" s="486"/>
      <c r="K45" s="486"/>
      <c r="L45" s="486"/>
      <c r="M45" s="486"/>
      <c r="N45" s="486"/>
      <c r="O45" s="486"/>
      <c r="P45" s="483"/>
    </row>
    <row r="46" spans="1:16" s="484" customFormat="1" ht="18.5">
      <c r="A46" s="485"/>
      <c r="B46" s="486"/>
      <c r="C46" s="486"/>
      <c r="D46" s="486"/>
      <c r="E46" s="486"/>
      <c r="F46" s="486"/>
      <c r="G46" s="486"/>
      <c r="H46" s="486"/>
      <c r="I46" s="486"/>
      <c r="J46" s="486"/>
      <c r="K46" s="486"/>
      <c r="L46" s="486"/>
      <c r="M46" s="486"/>
      <c r="N46" s="486"/>
      <c r="O46" s="486"/>
      <c r="P46" s="483"/>
    </row>
    <row r="47" spans="1:16" s="484" customFormat="1" ht="18.5">
      <c r="A47" s="485"/>
      <c r="B47" s="486"/>
      <c r="C47" s="486"/>
      <c r="D47" s="486"/>
      <c r="E47" s="486"/>
      <c r="F47" s="486"/>
      <c r="G47" s="486"/>
      <c r="H47" s="486"/>
      <c r="I47" s="486"/>
      <c r="J47" s="486"/>
      <c r="K47" s="486"/>
      <c r="L47" s="486"/>
      <c r="M47" s="486"/>
      <c r="N47" s="486"/>
      <c r="O47" s="486"/>
      <c r="P47" s="483"/>
    </row>
    <row r="48" spans="1:16" s="484" customFormat="1" ht="18.5">
      <c r="A48" s="485"/>
      <c r="B48" s="486"/>
      <c r="C48" s="486"/>
      <c r="D48" s="486"/>
      <c r="E48" s="486"/>
      <c r="F48" s="486"/>
      <c r="G48" s="486"/>
      <c r="H48" s="486"/>
      <c r="I48" s="486"/>
      <c r="J48" s="486"/>
      <c r="K48" s="486"/>
      <c r="L48" s="486"/>
      <c r="M48" s="486"/>
      <c r="N48" s="486"/>
      <c r="O48" s="486"/>
      <c r="P48" s="483"/>
    </row>
    <row r="49" spans="1:16" s="484" customFormat="1" ht="18.5">
      <c r="A49" s="485"/>
      <c r="B49" s="486"/>
      <c r="C49" s="486"/>
      <c r="D49" s="486"/>
      <c r="E49" s="486"/>
      <c r="F49" s="486"/>
      <c r="G49" s="486"/>
      <c r="H49" s="486"/>
      <c r="I49" s="486"/>
      <c r="J49" s="486"/>
      <c r="K49" s="486"/>
      <c r="L49" s="486"/>
      <c r="M49" s="486"/>
      <c r="N49" s="486"/>
      <c r="O49" s="486"/>
      <c r="P49" s="483"/>
    </row>
    <row r="50" spans="1:16" s="484" customFormat="1" ht="18.5">
      <c r="A50" s="485"/>
      <c r="B50" s="486"/>
      <c r="C50" s="486"/>
      <c r="D50" s="486"/>
      <c r="E50" s="486"/>
      <c r="F50" s="486"/>
      <c r="G50" s="486"/>
      <c r="H50" s="486"/>
      <c r="I50" s="486"/>
      <c r="J50" s="486"/>
      <c r="K50" s="486"/>
      <c r="L50" s="486"/>
      <c r="M50" s="486"/>
      <c r="N50" s="486"/>
      <c r="O50" s="486"/>
      <c r="P50" s="483"/>
    </row>
    <row r="51" spans="1:16" s="484" customFormat="1" ht="18.5">
      <c r="A51" s="485"/>
      <c r="B51" s="486"/>
      <c r="C51" s="486"/>
      <c r="D51" s="486"/>
      <c r="E51" s="486"/>
      <c r="F51" s="486"/>
      <c r="G51" s="486"/>
      <c r="H51" s="486"/>
      <c r="I51" s="486"/>
      <c r="J51" s="486"/>
      <c r="K51" s="486"/>
      <c r="L51" s="486"/>
      <c r="M51" s="486"/>
      <c r="N51" s="486"/>
      <c r="O51" s="486"/>
      <c r="P51" s="483"/>
    </row>
    <row r="52" spans="1:16" s="484" customFormat="1" ht="18.5">
      <c r="A52" s="485"/>
      <c r="B52" s="486"/>
      <c r="C52" s="486"/>
      <c r="D52" s="486"/>
      <c r="E52" s="486"/>
      <c r="F52" s="486"/>
      <c r="G52" s="486"/>
      <c r="H52" s="486"/>
      <c r="I52" s="486"/>
      <c r="J52" s="486"/>
      <c r="K52" s="486"/>
      <c r="L52" s="486"/>
      <c r="M52" s="486"/>
      <c r="N52" s="486"/>
      <c r="O52" s="486"/>
      <c r="P52" s="483"/>
    </row>
    <row r="53" spans="1:16" s="484" customFormat="1" ht="18.5">
      <c r="A53" s="485"/>
      <c r="B53" s="486"/>
      <c r="C53" s="486"/>
      <c r="D53" s="486"/>
      <c r="E53" s="486"/>
      <c r="F53" s="486"/>
      <c r="G53" s="486"/>
      <c r="H53" s="486"/>
      <c r="I53" s="486"/>
      <c r="J53" s="486"/>
      <c r="K53" s="486"/>
      <c r="L53" s="486"/>
      <c r="M53" s="486"/>
      <c r="N53" s="486"/>
      <c r="O53" s="486"/>
      <c r="P53" s="483"/>
    </row>
    <row r="54" spans="1:16" s="484" customFormat="1" ht="18.5">
      <c r="A54" s="485"/>
      <c r="B54" s="486"/>
      <c r="C54" s="486"/>
      <c r="D54" s="486"/>
      <c r="E54" s="486"/>
      <c r="F54" s="486"/>
      <c r="G54" s="486"/>
      <c r="H54" s="486"/>
      <c r="I54" s="486"/>
      <c r="J54" s="486"/>
      <c r="K54" s="486"/>
      <c r="L54" s="486"/>
      <c r="M54" s="486"/>
      <c r="N54" s="486"/>
      <c r="O54" s="486"/>
      <c r="P54" s="483"/>
    </row>
    <row r="55" spans="1:16" s="484" customFormat="1" ht="18.5">
      <c r="A55" s="485"/>
      <c r="B55" s="486"/>
      <c r="C55" s="486"/>
      <c r="D55" s="486"/>
      <c r="E55" s="486"/>
      <c r="F55" s="486"/>
      <c r="G55" s="486"/>
      <c r="H55" s="486"/>
      <c r="I55" s="486"/>
      <c r="J55" s="486"/>
      <c r="K55" s="486"/>
      <c r="L55" s="486"/>
      <c r="M55" s="486"/>
      <c r="N55" s="486"/>
      <c r="O55" s="486"/>
      <c r="P55" s="483"/>
    </row>
    <row r="56" spans="1:16" s="484" customFormat="1" ht="18.5">
      <c r="A56" s="485"/>
      <c r="B56" s="486"/>
      <c r="C56" s="486"/>
      <c r="D56" s="486"/>
      <c r="E56" s="486"/>
      <c r="F56" s="486"/>
      <c r="G56" s="486"/>
      <c r="H56" s="486"/>
      <c r="I56" s="486"/>
      <c r="J56" s="486"/>
      <c r="K56" s="486"/>
      <c r="L56" s="486"/>
      <c r="M56" s="486"/>
      <c r="N56" s="486"/>
      <c r="O56" s="486"/>
      <c r="P56" s="483"/>
    </row>
    <row r="57" spans="1:16" s="484" customFormat="1" ht="18.5">
      <c r="A57" s="485"/>
      <c r="B57" s="486"/>
      <c r="C57" s="486"/>
      <c r="D57" s="486"/>
      <c r="E57" s="486"/>
      <c r="F57" s="486"/>
      <c r="G57" s="486"/>
      <c r="H57" s="486"/>
      <c r="I57" s="486"/>
      <c r="J57" s="486"/>
      <c r="K57" s="486"/>
      <c r="L57" s="486"/>
      <c r="M57" s="486"/>
      <c r="N57" s="486"/>
      <c r="O57" s="486"/>
      <c r="P57" s="483"/>
    </row>
    <row r="58" spans="1:16" s="484" customFormat="1" ht="18.5">
      <c r="A58" s="485"/>
      <c r="B58" s="486"/>
      <c r="C58" s="486"/>
      <c r="D58" s="486"/>
      <c r="E58" s="486"/>
      <c r="F58" s="486"/>
      <c r="G58" s="486"/>
      <c r="H58" s="486"/>
      <c r="I58" s="486"/>
      <c r="J58" s="486"/>
      <c r="K58" s="486"/>
      <c r="L58" s="486"/>
      <c r="M58" s="486"/>
      <c r="N58" s="486"/>
      <c r="O58" s="486"/>
      <c r="P58" s="483"/>
    </row>
    <row r="59" spans="1:16" s="484" customFormat="1" ht="18.5">
      <c r="A59" s="485"/>
      <c r="B59" s="486"/>
      <c r="C59" s="486"/>
      <c r="D59" s="486"/>
      <c r="E59" s="486"/>
      <c r="F59" s="486"/>
      <c r="G59" s="486"/>
      <c r="H59" s="486"/>
      <c r="I59" s="486"/>
      <c r="J59" s="486"/>
      <c r="K59" s="486"/>
      <c r="L59" s="486"/>
      <c r="M59" s="486"/>
      <c r="N59" s="486"/>
      <c r="O59" s="486"/>
      <c r="P59" s="483"/>
    </row>
    <row r="60" spans="1:16" s="484" customFormat="1" ht="18.5">
      <c r="A60" s="485"/>
      <c r="B60" s="486"/>
      <c r="C60" s="486"/>
      <c r="D60" s="486"/>
      <c r="E60" s="486"/>
      <c r="F60" s="486"/>
      <c r="G60" s="486"/>
      <c r="H60" s="486"/>
      <c r="I60" s="486"/>
      <c r="J60" s="486"/>
      <c r="K60" s="486"/>
      <c r="L60" s="486"/>
      <c r="M60" s="486"/>
      <c r="N60" s="486"/>
      <c r="O60" s="486"/>
      <c r="P60" s="483"/>
    </row>
    <row r="61" spans="1:16" s="484" customFormat="1" ht="18.5">
      <c r="A61" s="485"/>
      <c r="B61" s="486"/>
      <c r="C61" s="486"/>
      <c r="D61" s="486"/>
      <c r="E61" s="486"/>
      <c r="F61" s="486"/>
      <c r="G61" s="486"/>
      <c r="H61" s="486"/>
      <c r="I61" s="486"/>
      <c r="J61" s="486"/>
      <c r="K61" s="486"/>
      <c r="L61" s="486"/>
      <c r="M61" s="486"/>
      <c r="N61" s="486"/>
      <c r="O61" s="486"/>
      <c r="P61" s="483"/>
    </row>
    <row r="62" spans="1:16" s="484" customFormat="1" ht="18.5">
      <c r="A62" s="485"/>
      <c r="B62" s="486"/>
      <c r="C62" s="486"/>
      <c r="D62" s="486"/>
      <c r="E62" s="486"/>
      <c r="F62" s="486"/>
      <c r="G62" s="486"/>
      <c r="H62" s="486"/>
      <c r="I62" s="486"/>
      <c r="J62" s="486"/>
      <c r="K62" s="486"/>
      <c r="L62" s="486"/>
      <c r="M62" s="486"/>
      <c r="N62" s="486"/>
      <c r="O62" s="486"/>
      <c r="P62" s="483"/>
    </row>
    <row r="63" spans="1:16" s="484" customFormat="1" ht="18.5">
      <c r="A63" s="485"/>
      <c r="B63" s="486"/>
      <c r="C63" s="486"/>
      <c r="D63" s="486"/>
      <c r="E63" s="486"/>
      <c r="F63" s="486"/>
      <c r="G63" s="486"/>
      <c r="H63" s="486"/>
      <c r="I63" s="486"/>
      <c r="J63" s="486"/>
      <c r="K63" s="486"/>
      <c r="L63" s="486"/>
      <c r="M63" s="486"/>
      <c r="N63" s="486"/>
      <c r="O63" s="486"/>
      <c r="P63" s="483"/>
    </row>
    <row r="64" spans="1:16" s="484" customFormat="1" ht="18.5">
      <c r="A64" s="485"/>
      <c r="B64" s="486"/>
      <c r="C64" s="486"/>
      <c r="D64" s="486"/>
      <c r="E64" s="486"/>
      <c r="F64" s="486"/>
      <c r="G64" s="486"/>
      <c r="H64" s="486"/>
      <c r="I64" s="486"/>
      <c r="J64" s="486"/>
      <c r="K64" s="486"/>
      <c r="L64" s="486"/>
      <c r="M64" s="486"/>
      <c r="N64" s="486"/>
      <c r="O64" s="486"/>
      <c r="P64" s="483"/>
    </row>
    <row r="65" spans="1:16" s="484" customFormat="1" ht="18.5">
      <c r="A65" s="485"/>
      <c r="B65" s="486"/>
      <c r="C65" s="486"/>
      <c r="D65" s="486"/>
      <c r="E65" s="486"/>
      <c r="F65" s="486"/>
      <c r="G65" s="486"/>
      <c r="H65" s="486"/>
      <c r="I65" s="486"/>
      <c r="J65" s="486"/>
      <c r="K65" s="486"/>
      <c r="L65" s="486"/>
      <c r="M65" s="486"/>
      <c r="N65" s="486"/>
      <c r="O65" s="486"/>
      <c r="P65" s="483"/>
    </row>
    <row r="66" spans="1:16" s="484" customFormat="1" ht="18.5">
      <c r="A66" s="485"/>
      <c r="B66" s="486"/>
      <c r="C66" s="486"/>
      <c r="D66" s="486"/>
      <c r="E66" s="486"/>
      <c r="F66" s="486"/>
      <c r="G66" s="486"/>
      <c r="H66" s="486"/>
      <c r="I66" s="486"/>
      <c r="J66" s="486"/>
      <c r="K66" s="486"/>
      <c r="L66" s="486"/>
      <c r="M66" s="486"/>
      <c r="N66" s="486"/>
      <c r="O66" s="486"/>
      <c r="P66" s="483"/>
    </row>
    <row r="67" spans="1:16" s="484" customFormat="1" ht="18.5">
      <c r="A67" s="485"/>
      <c r="B67" s="486"/>
      <c r="C67" s="486"/>
      <c r="D67" s="486"/>
      <c r="E67" s="486"/>
      <c r="F67" s="486"/>
      <c r="G67" s="486"/>
      <c r="H67" s="486"/>
      <c r="I67" s="486"/>
      <c r="J67" s="486"/>
      <c r="K67" s="486"/>
      <c r="L67" s="486"/>
      <c r="M67" s="486"/>
      <c r="N67" s="486"/>
      <c r="O67" s="486"/>
      <c r="P67" s="483"/>
    </row>
    <row r="68" spans="1:16" s="484" customFormat="1" ht="18.5">
      <c r="A68" s="485"/>
      <c r="B68" s="486"/>
      <c r="C68" s="486"/>
      <c r="D68" s="486"/>
      <c r="E68" s="486"/>
      <c r="F68" s="486"/>
      <c r="G68" s="486"/>
      <c r="H68" s="486"/>
      <c r="I68" s="486"/>
      <c r="J68" s="486"/>
      <c r="K68" s="486"/>
      <c r="L68" s="486"/>
      <c r="M68" s="486"/>
      <c r="N68" s="486"/>
      <c r="O68" s="486"/>
      <c r="P68" s="483"/>
    </row>
    <row r="69" spans="1:16" s="484" customFormat="1" ht="14.5">
      <c r="B69" s="486"/>
      <c r="C69" s="486"/>
      <c r="D69" s="486"/>
      <c r="E69" s="486"/>
      <c r="F69" s="486"/>
      <c r="G69" s="486"/>
      <c r="H69" s="486"/>
      <c r="I69" s="486"/>
      <c r="J69" s="486"/>
      <c r="K69" s="486"/>
      <c r="L69" s="486"/>
      <c r="M69" s="486"/>
      <c r="N69" s="486"/>
      <c r="O69" s="486"/>
      <c r="P69" s="483"/>
    </row>
    <row r="70" spans="1:16" s="484" customFormat="1" ht="14.5">
      <c r="A70" s="487" t="s">
        <v>293</v>
      </c>
      <c r="B70" s="486"/>
      <c r="C70" s="486"/>
      <c r="D70" s="486"/>
      <c r="E70" s="486"/>
      <c r="F70" s="486"/>
      <c r="G70" s="486"/>
      <c r="H70" s="486"/>
      <c r="I70" s="486"/>
      <c r="J70" s="486"/>
      <c r="K70" s="486"/>
      <c r="L70" s="486"/>
      <c r="M70" s="486"/>
      <c r="N70" s="486"/>
      <c r="O70" s="486"/>
      <c r="P70" s="483"/>
    </row>
    <row r="71" spans="1:16" s="484" customFormat="1" ht="18.5">
      <c r="A71" s="485"/>
      <c r="B71" s="486"/>
      <c r="C71" s="486"/>
      <c r="D71" s="486"/>
      <c r="E71" s="486"/>
      <c r="F71" s="486"/>
      <c r="G71" s="486"/>
      <c r="H71" s="486"/>
      <c r="I71" s="486"/>
      <c r="J71" s="486"/>
      <c r="K71" s="486"/>
      <c r="L71" s="486"/>
      <c r="M71" s="486"/>
      <c r="N71" s="486"/>
      <c r="O71" s="486"/>
      <c r="P71" s="483"/>
    </row>
    <row r="72" spans="1:16" s="484" customFormat="1" ht="18.5">
      <c r="A72" s="485"/>
      <c r="B72" s="486"/>
      <c r="C72" s="486"/>
      <c r="D72" s="486"/>
      <c r="E72" s="486"/>
      <c r="F72" s="486"/>
      <c r="G72" s="486"/>
      <c r="H72" s="486"/>
      <c r="I72" s="486"/>
      <c r="J72" s="486"/>
      <c r="K72" s="486"/>
      <c r="L72" s="486"/>
      <c r="M72" s="486"/>
      <c r="N72" s="486"/>
      <c r="O72" s="486"/>
      <c r="P72" s="483"/>
    </row>
    <row r="73" spans="1:16" s="484" customFormat="1" ht="18.5">
      <c r="A73" s="485"/>
      <c r="B73" s="486"/>
      <c r="C73" s="486"/>
      <c r="D73" s="486"/>
      <c r="E73" s="486"/>
      <c r="F73" s="486"/>
      <c r="G73" s="486"/>
      <c r="H73" s="486"/>
      <c r="I73" s="486"/>
      <c r="J73" s="486"/>
      <c r="K73" s="486"/>
      <c r="L73" s="486"/>
      <c r="M73" s="486"/>
      <c r="N73" s="486"/>
      <c r="O73" s="486"/>
      <c r="P73" s="483"/>
    </row>
    <row r="74" spans="1:16" s="484" customFormat="1" ht="18.5">
      <c r="A74" s="485"/>
      <c r="B74" s="486"/>
      <c r="C74" s="486"/>
      <c r="D74" s="486"/>
      <c r="E74" s="486"/>
      <c r="F74" s="486"/>
      <c r="G74" s="486"/>
      <c r="H74" s="486"/>
      <c r="I74" s="486"/>
      <c r="J74" s="486"/>
      <c r="K74" s="486"/>
      <c r="L74" s="486"/>
      <c r="M74" s="486"/>
      <c r="N74" s="486"/>
      <c r="O74" s="486"/>
      <c r="P74" s="483"/>
    </row>
    <row r="75" spans="1:16" s="484" customFormat="1" ht="18.5">
      <c r="A75" s="485"/>
      <c r="B75" s="486"/>
      <c r="C75" s="486"/>
      <c r="D75" s="486"/>
      <c r="E75" s="486"/>
      <c r="F75" s="486"/>
      <c r="G75" s="486"/>
      <c r="H75" s="486"/>
      <c r="I75" s="486"/>
      <c r="J75" s="486"/>
      <c r="K75" s="486"/>
      <c r="L75" s="486"/>
      <c r="M75" s="486"/>
      <c r="N75" s="486"/>
      <c r="O75" s="486"/>
      <c r="P75" s="483"/>
    </row>
    <row r="76" spans="1:16" s="484" customFormat="1" ht="18.5">
      <c r="A76" s="485"/>
      <c r="B76" s="486"/>
      <c r="C76" s="486"/>
      <c r="D76" s="486"/>
      <c r="E76" s="486"/>
      <c r="F76" s="486"/>
      <c r="G76" s="486"/>
      <c r="H76" s="486"/>
      <c r="I76" s="486"/>
      <c r="J76" s="486"/>
      <c r="K76" s="486"/>
      <c r="L76" s="486"/>
      <c r="M76" s="486"/>
      <c r="N76" s="486"/>
      <c r="O76" s="486"/>
      <c r="P76" s="483"/>
    </row>
    <row r="77" spans="1:16" s="484" customFormat="1" ht="18.5">
      <c r="A77" s="485"/>
      <c r="B77" s="486"/>
      <c r="C77" s="486"/>
      <c r="D77" s="486"/>
      <c r="E77" s="486"/>
      <c r="F77" s="486"/>
      <c r="G77" s="486"/>
      <c r="H77" s="486"/>
      <c r="I77" s="486"/>
      <c r="J77" s="486"/>
      <c r="K77" s="486"/>
      <c r="L77" s="486"/>
      <c r="M77" s="486"/>
      <c r="N77" s="486"/>
      <c r="O77" s="486"/>
      <c r="P77" s="483"/>
    </row>
    <row r="78" spans="1:16" s="484" customFormat="1" ht="18.5">
      <c r="A78" s="485"/>
      <c r="B78" s="486"/>
      <c r="C78" s="486"/>
      <c r="D78" s="486"/>
      <c r="E78" s="486"/>
      <c r="F78" s="486"/>
      <c r="G78" s="486"/>
      <c r="H78" s="486"/>
      <c r="I78" s="486"/>
      <c r="J78" s="486"/>
      <c r="K78" s="486"/>
      <c r="L78" s="486"/>
      <c r="M78" s="486"/>
      <c r="N78" s="486"/>
      <c r="O78" s="486"/>
      <c r="P78" s="483"/>
    </row>
    <row r="79" spans="1:16" s="484" customFormat="1" ht="18.5">
      <c r="A79" s="485"/>
      <c r="B79" s="486"/>
      <c r="C79" s="486"/>
      <c r="D79" s="486"/>
      <c r="E79" s="486"/>
      <c r="F79" s="486"/>
      <c r="G79" s="486"/>
      <c r="H79" s="486"/>
      <c r="I79" s="486"/>
      <c r="J79" s="486"/>
      <c r="K79" s="486"/>
      <c r="L79" s="486"/>
      <c r="M79" s="486"/>
      <c r="N79" s="486"/>
      <c r="O79" s="486"/>
      <c r="P79" s="483"/>
    </row>
    <row r="80" spans="1:16" s="484" customFormat="1" ht="18.5">
      <c r="A80" s="485"/>
      <c r="B80" s="486"/>
      <c r="C80" s="486"/>
      <c r="D80" s="486"/>
      <c r="E80" s="486"/>
      <c r="F80" s="486"/>
      <c r="G80" s="486"/>
      <c r="H80" s="486"/>
      <c r="I80" s="486"/>
      <c r="J80" s="486"/>
      <c r="K80" s="486"/>
      <c r="L80" s="486"/>
      <c r="M80" s="486"/>
      <c r="N80" s="486"/>
      <c r="O80" s="486"/>
      <c r="P80" s="483"/>
    </row>
    <row r="81" spans="1:16" s="484" customFormat="1" ht="18.5">
      <c r="A81" s="485"/>
      <c r="B81" s="486"/>
      <c r="C81" s="486"/>
      <c r="D81" s="486"/>
      <c r="E81" s="486"/>
      <c r="F81" s="486"/>
      <c r="G81" s="486"/>
      <c r="H81" s="486"/>
      <c r="I81" s="486"/>
      <c r="J81" s="486"/>
      <c r="K81" s="486"/>
      <c r="L81" s="486"/>
      <c r="M81" s="486"/>
      <c r="N81" s="486"/>
      <c r="O81" s="486"/>
      <c r="P81" s="483"/>
    </row>
    <row r="82" spans="1:16" s="484" customFormat="1" ht="18.5">
      <c r="A82" s="485"/>
      <c r="B82" s="486"/>
      <c r="C82" s="486"/>
      <c r="D82" s="486"/>
      <c r="E82" s="486"/>
      <c r="F82" s="486"/>
      <c r="G82" s="486"/>
      <c r="H82" s="486"/>
      <c r="I82" s="486"/>
      <c r="J82" s="486"/>
      <c r="K82" s="486"/>
      <c r="L82" s="486"/>
      <c r="M82" s="486"/>
      <c r="N82" s="486"/>
      <c r="O82" s="486"/>
      <c r="P82" s="483"/>
    </row>
    <row r="83" spans="1:16" s="484" customFormat="1" ht="18.5">
      <c r="A83" s="485"/>
      <c r="B83" s="486"/>
      <c r="C83" s="486"/>
      <c r="D83" s="486"/>
      <c r="E83" s="486"/>
      <c r="F83" s="486"/>
      <c r="G83" s="486"/>
      <c r="H83" s="486"/>
      <c r="I83" s="486"/>
      <c r="J83" s="486"/>
      <c r="K83" s="486"/>
      <c r="L83" s="486"/>
      <c r="M83" s="486"/>
      <c r="N83" s="486"/>
      <c r="O83" s="486"/>
      <c r="P83" s="483"/>
    </row>
    <row r="84" spans="1:16" s="484" customFormat="1" ht="18.5">
      <c r="A84" s="485"/>
      <c r="B84" s="486"/>
      <c r="C84" s="486"/>
      <c r="D84" s="486"/>
      <c r="E84" s="486"/>
      <c r="F84" s="486"/>
      <c r="G84" s="486"/>
      <c r="H84" s="486"/>
      <c r="I84" s="486"/>
      <c r="J84" s="486"/>
      <c r="K84" s="486"/>
      <c r="L84" s="486"/>
      <c r="M84" s="486"/>
      <c r="N84" s="486"/>
      <c r="O84" s="486"/>
      <c r="P84" s="483"/>
    </row>
    <row r="85" spans="1:16" s="484" customFormat="1" ht="18.5">
      <c r="A85" s="485"/>
      <c r="B85" s="486"/>
      <c r="C85" s="486"/>
      <c r="D85" s="486"/>
      <c r="E85" s="486"/>
      <c r="F85" s="486"/>
      <c r="G85" s="486"/>
      <c r="H85" s="486"/>
      <c r="I85" s="486"/>
      <c r="J85" s="486"/>
      <c r="K85" s="486"/>
      <c r="L85" s="486"/>
      <c r="M85" s="486"/>
      <c r="N85" s="486"/>
      <c r="O85" s="486"/>
      <c r="P85" s="483"/>
    </row>
    <row r="86" spans="1:16" s="484" customFormat="1" ht="18.5">
      <c r="A86" s="485"/>
      <c r="B86" s="486"/>
      <c r="C86" s="486"/>
      <c r="D86" s="486"/>
      <c r="E86" s="486"/>
      <c r="F86" s="486"/>
      <c r="G86" s="486"/>
      <c r="H86" s="486"/>
      <c r="I86" s="486"/>
      <c r="J86" s="486"/>
      <c r="K86" s="486"/>
      <c r="L86" s="486"/>
      <c r="M86" s="486"/>
      <c r="N86" s="486"/>
      <c r="O86" s="486"/>
      <c r="P86" s="483"/>
    </row>
    <row r="87" spans="1:16" s="484" customFormat="1" ht="18.5">
      <c r="A87" s="485"/>
      <c r="B87" s="486"/>
      <c r="C87" s="486"/>
      <c r="D87" s="486"/>
      <c r="E87" s="486"/>
      <c r="F87" s="486"/>
      <c r="G87" s="486"/>
      <c r="H87" s="486"/>
      <c r="I87" s="486"/>
      <c r="J87" s="486"/>
      <c r="K87" s="486"/>
      <c r="L87" s="486"/>
      <c r="M87" s="486"/>
      <c r="N87" s="486"/>
      <c r="O87" s="486"/>
      <c r="P87" s="483"/>
    </row>
    <row r="88" spans="1:16" s="484" customFormat="1" ht="18.5">
      <c r="A88" s="485"/>
      <c r="B88" s="486"/>
      <c r="C88" s="486"/>
      <c r="D88" s="486"/>
      <c r="E88" s="486"/>
      <c r="F88" s="486"/>
      <c r="G88" s="486"/>
      <c r="H88" s="486"/>
      <c r="I88" s="486"/>
      <c r="J88" s="486"/>
      <c r="K88" s="486"/>
      <c r="L88" s="486"/>
      <c r="M88" s="486"/>
      <c r="N88" s="486"/>
      <c r="O88" s="486"/>
      <c r="P88" s="483"/>
    </row>
    <row r="89" spans="1:16" s="484" customFormat="1" ht="18.5">
      <c r="A89" s="485"/>
      <c r="B89" s="486"/>
      <c r="C89" s="486"/>
      <c r="D89" s="486"/>
      <c r="E89" s="486"/>
      <c r="F89" s="486"/>
      <c r="G89" s="486"/>
      <c r="H89" s="486"/>
      <c r="I89" s="486"/>
      <c r="J89" s="486"/>
      <c r="K89" s="486"/>
      <c r="L89" s="486"/>
      <c r="M89" s="486"/>
      <c r="N89" s="486"/>
      <c r="O89" s="486"/>
      <c r="P89" s="483"/>
    </row>
    <row r="90" spans="1:16" s="484" customFormat="1" ht="18.5">
      <c r="A90" s="485"/>
      <c r="B90" s="486"/>
      <c r="C90" s="486"/>
      <c r="D90" s="486"/>
      <c r="E90" s="486"/>
      <c r="F90" s="486"/>
      <c r="G90" s="486"/>
      <c r="H90" s="486"/>
      <c r="I90" s="486"/>
      <c r="J90" s="486"/>
      <c r="K90" s="486"/>
      <c r="L90" s="486"/>
      <c r="M90" s="486"/>
      <c r="N90" s="486"/>
      <c r="O90" s="486"/>
      <c r="P90" s="483"/>
    </row>
    <row r="91" spans="1:16" s="484" customFormat="1" ht="18.5">
      <c r="A91" s="485"/>
      <c r="B91" s="486"/>
      <c r="C91" s="486"/>
      <c r="D91" s="486"/>
      <c r="E91" s="486"/>
      <c r="F91" s="486"/>
      <c r="G91" s="486"/>
      <c r="H91" s="486"/>
      <c r="I91" s="486"/>
      <c r="J91" s="486"/>
      <c r="K91" s="486"/>
      <c r="L91" s="486"/>
      <c r="M91" s="486"/>
      <c r="N91" s="486"/>
      <c r="O91" s="486"/>
      <c r="P91" s="483"/>
    </row>
    <row r="92" spans="1:16" s="484" customFormat="1" ht="18.5">
      <c r="A92" s="485"/>
      <c r="B92" s="486"/>
      <c r="C92" s="486"/>
      <c r="D92" s="486"/>
      <c r="E92" s="486"/>
      <c r="F92" s="486"/>
      <c r="G92" s="486"/>
      <c r="H92" s="486"/>
      <c r="I92" s="486"/>
      <c r="J92" s="486"/>
      <c r="K92" s="486"/>
      <c r="L92" s="486"/>
      <c r="M92" s="486"/>
      <c r="N92" s="486"/>
      <c r="O92" s="486"/>
      <c r="P92" s="483"/>
    </row>
    <row r="93" spans="1:16" s="484" customFormat="1" ht="18.5">
      <c r="A93" s="485"/>
      <c r="B93" s="486"/>
      <c r="C93" s="486"/>
      <c r="D93" s="486"/>
      <c r="E93" s="486"/>
      <c r="F93" s="486"/>
      <c r="G93" s="486"/>
      <c r="H93" s="486"/>
      <c r="I93" s="486"/>
      <c r="J93" s="486"/>
      <c r="K93" s="486"/>
      <c r="L93" s="486"/>
      <c r="M93" s="486"/>
      <c r="N93" s="486"/>
      <c r="O93" s="486"/>
      <c r="P93" s="483"/>
    </row>
    <row r="94" spans="1:16" s="484" customFormat="1" ht="18.5">
      <c r="A94" s="485"/>
      <c r="B94" s="486"/>
      <c r="C94" s="486"/>
      <c r="D94" s="486"/>
      <c r="E94" s="486"/>
      <c r="F94" s="486"/>
      <c r="G94" s="486"/>
      <c r="H94" s="486"/>
      <c r="I94" s="486"/>
      <c r="J94" s="486"/>
      <c r="K94" s="486"/>
      <c r="L94" s="486"/>
      <c r="M94" s="486"/>
      <c r="N94" s="486"/>
      <c r="O94" s="486"/>
      <c r="P94" s="483"/>
    </row>
    <row r="95" spans="1:16" s="484" customFormat="1" ht="18.5">
      <c r="A95" s="485"/>
      <c r="B95" s="486"/>
      <c r="C95" s="486"/>
      <c r="D95" s="486"/>
      <c r="E95" s="486"/>
      <c r="F95" s="486"/>
      <c r="G95" s="486"/>
      <c r="H95" s="486"/>
      <c r="I95" s="486"/>
      <c r="J95" s="486"/>
      <c r="K95" s="486"/>
      <c r="L95" s="486"/>
      <c r="M95" s="486"/>
      <c r="N95" s="486"/>
      <c r="O95" s="486"/>
      <c r="P95" s="483"/>
    </row>
    <row r="96" spans="1:16" s="484" customFormat="1" ht="18.5">
      <c r="A96" s="485"/>
      <c r="B96" s="486"/>
      <c r="C96" s="486"/>
      <c r="D96" s="486"/>
      <c r="E96" s="486"/>
      <c r="F96" s="486"/>
      <c r="G96" s="486"/>
      <c r="H96" s="486"/>
      <c r="I96" s="486"/>
      <c r="J96" s="486"/>
      <c r="K96" s="486"/>
      <c r="L96" s="486"/>
      <c r="M96" s="486"/>
      <c r="N96" s="486"/>
      <c r="O96" s="486"/>
      <c r="P96" s="483"/>
    </row>
    <row r="97" spans="1:16" s="484" customFormat="1" ht="18.5">
      <c r="A97" s="485"/>
      <c r="B97" s="486"/>
      <c r="C97" s="486"/>
      <c r="D97" s="486"/>
      <c r="E97" s="486"/>
      <c r="F97" s="486"/>
      <c r="G97" s="486"/>
      <c r="H97" s="486"/>
      <c r="I97" s="486"/>
      <c r="J97" s="486"/>
      <c r="K97" s="486"/>
      <c r="L97" s="486"/>
      <c r="M97" s="486"/>
      <c r="N97" s="486"/>
      <c r="O97" s="486"/>
      <c r="P97" s="483"/>
    </row>
    <row r="98" spans="1:16" s="484" customFormat="1" ht="18.5">
      <c r="A98" s="485"/>
      <c r="B98" s="486"/>
      <c r="C98" s="486"/>
      <c r="D98" s="486"/>
      <c r="E98" s="486"/>
      <c r="F98" s="486"/>
      <c r="G98" s="486"/>
      <c r="H98" s="486"/>
      <c r="I98" s="486"/>
      <c r="J98" s="486"/>
      <c r="K98" s="486"/>
      <c r="L98" s="486"/>
      <c r="M98" s="486"/>
      <c r="N98" s="486"/>
      <c r="O98" s="486"/>
      <c r="P98" s="483"/>
    </row>
    <row r="99" spans="1:16" s="484" customFormat="1" ht="18.5">
      <c r="A99" s="485"/>
      <c r="B99" s="486"/>
      <c r="C99" s="486"/>
      <c r="D99" s="486"/>
      <c r="E99" s="486"/>
      <c r="F99" s="486"/>
      <c r="G99" s="486"/>
      <c r="H99" s="486"/>
      <c r="I99" s="486"/>
      <c r="J99" s="486"/>
      <c r="K99" s="486"/>
      <c r="L99" s="486"/>
      <c r="M99" s="486"/>
      <c r="N99" s="486"/>
      <c r="O99" s="486"/>
      <c r="P99" s="483"/>
    </row>
    <row r="100" spans="1:16" s="484" customFormat="1" ht="18.5">
      <c r="A100" s="485"/>
      <c r="B100" s="486"/>
      <c r="C100" s="486"/>
      <c r="D100" s="486"/>
      <c r="E100" s="486"/>
      <c r="F100" s="486"/>
      <c r="G100" s="486"/>
      <c r="H100" s="486"/>
      <c r="I100" s="486"/>
      <c r="J100" s="486"/>
      <c r="K100" s="486"/>
      <c r="L100" s="486"/>
      <c r="M100" s="486"/>
      <c r="N100" s="486"/>
      <c r="O100" s="486"/>
      <c r="P100" s="483"/>
    </row>
    <row r="101" spans="1:16" s="484" customFormat="1" ht="18.5">
      <c r="A101" s="485"/>
      <c r="B101" s="486"/>
      <c r="C101" s="486"/>
      <c r="D101" s="486"/>
      <c r="E101" s="486"/>
      <c r="F101" s="486"/>
      <c r="G101" s="486"/>
      <c r="H101" s="486"/>
      <c r="I101" s="486"/>
      <c r="J101" s="486"/>
      <c r="K101" s="486"/>
      <c r="L101" s="486"/>
      <c r="M101" s="486"/>
      <c r="N101" s="486"/>
      <c r="O101" s="486"/>
      <c r="P101" s="483"/>
    </row>
    <row r="102" spans="1:16" s="484" customFormat="1" ht="18.5">
      <c r="A102" s="485"/>
      <c r="B102" s="486"/>
      <c r="C102" s="486"/>
      <c r="D102" s="486"/>
      <c r="E102" s="486"/>
      <c r="F102" s="486"/>
      <c r="G102" s="486"/>
      <c r="H102" s="486"/>
      <c r="I102" s="486"/>
      <c r="J102" s="486"/>
      <c r="K102" s="486"/>
      <c r="L102" s="486"/>
      <c r="M102" s="486"/>
      <c r="N102" s="486"/>
      <c r="O102" s="486"/>
      <c r="P102" s="483"/>
    </row>
    <row r="103" spans="1:16" s="484" customFormat="1" ht="18.5">
      <c r="A103" s="485"/>
      <c r="B103" s="486"/>
      <c r="C103" s="486"/>
      <c r="D103" s="486"/>
      <c r="E103" s="486"/>
      <c r="F103" s="486"/>
      <c r="G103" s="486"/>
      <c r="H103" s="486"/>
      <c r="I103" s="486"/>
      <c r="J103" s="486"/>
      <c r="K103" s="486"/>
      <c r="L103" s="486"/>
      <c r="M103" s="486"/>
      <c r="N103" s="486"/>
      <c r="O103" s="486"/>
      <c r="P103" s="483"/>
    </row>
    <row r="104" spans="1:16" s="484" customFormat="1" ht="18.5">
      <c r="A104" s="481" t="s">
        <v>294</v>
      </c>
      <c r="B104" s="482"/>
      <c r="C104" s="482"/>
      <c r="D104" s="482"/>
      <c r="E104" s="482"/>
      <c r="F104" s="482"/>
      <c r="G104" s="482"/>
      <c r="H104" s="482"/>
      <c r="I104" s="482"/>
      <c r="J104" s="482"/>
      <c r="K104" s="482"/>
      <c r="L104" s="482"/>
      <c r="M104" s="482"/>
      <c r="N104" s="482"/>
      <c r="O104" s="482"/>
      <c r="P104" s="483"/>
    </row>
    <row r="105" spans="1:16" s="484" customFormat="1" ht="14.5">
      <c r="A105" s="487"/>
      <c r="B105" s="486"/>
      <c r="C105" s="486"/>
      <c r="D105" s="486"/>
      <c r="E105" s="486"/>
      <c r="F105" s="486"/>
      <c r="G105" s="486"/>
      <c r="H105" s="486"/>
      <c r="I105" s="486"/>
      <c r="J105" s="486"/>
      <c r="K105" s="486"/>
      <c r="L105" s="486"/>
      <c r="M105" s="486"/>
      <c r="N105" s="486"/>
      <c r="O105" s="486"/>
      <c r="P105" s="483"/>
    </row>
    <row r="106" spans="1:16" s="484" customFormat="1" ht="14.5">
      <c r="B106" s="486"/>
      <c r="C106" s="486"/>
      <c r="D106" s="486"/>
      <c r="E106" s="486"/>
      <c r="F106" s="486"/>
      <c r="G106" s="486"/>
      <c r="H106" s="486"/>
      <c r="I106" s="486"/>
      <c r="J106" s="486"/>
      <c r="K106" s="486"/>
      <c r="L106" s="486"/>
      <c r="M106" s="486"/>
      <c r="N106" s="486"/>
      <c r="O106" s="486"/>
      <c r="P106" s="483"/>
    </row>
    <row r="107" spans="1:16" s="484" customFormat="1" ht="18.5">
      <c r="A107" s="485"/>
      <c r="B107" s="486"/>
      <c r="C107" s="486"/>
      <c r="D107" s="486"/>
      <c r="E107" s="486"/>
      <c r="F107" s="486"/>
      <c r="G107" s="486"/>
      <c r="H107" s="486"/>
      <c r="I107" s="486"/>
      <c r="J107" s="486"/>
      <c r="K107" s="486"/>
      <c r="L107" s="486"/>
      <c r="M107" s="486"/>
      <c r="N107" s="486"/>
      <c r="O107" s="486"/>
      <c r="P107" s="483"/>
    </row>
    <row r="108" spans="1:16" s="484" customFormat="1" ht="18.5">
      <c r="A108" s="485"/>
      <c r="B108" s="486"/>
      <c r="C108" s="486"/>
      <c r="D108" s="486"/>
      <c r="E108" s="486"/>
      <c r="F108" s="486"/>
      <c r="G108" s="486"/>
      <c r="H108" s="486"/>
      <c r="I108" s="486"/>
      <c r="J108" s="486"/>
      <c r="K108" s="486"/>
      <c r="L108" s="486"/>
      <c r="M108" s="486"/>
      <c r="N108" s="486"/>
      <c r="O108" s="486"/>
      <c r="P108" s="483"/>
    </row>
    <row r="109" spans="1:16" s="484" customFormat="1" ht="18.5">
      <c r="A109" s="485"/>
      <c r="B109" s="486"/>
      <c r="C109" s="486"/>
      <c r="D109" s="486"/>
      <c r="E109" s="486"/>
      <c r="F109" s="486"/>
      <c r="G109" s="486"/>
      <c r="H109" s="486"/>
      <c r="I109" s="486"/>
      <c r="J109" s="486"/>
      <c r="K109" s="486"/>
      <c r="L109" s="486"/>
      <c r="M109" s="486"/>
      <c r="N109" s="486"/>
      <c r="O109" s="486"/>
      <c r="P109" s="483"/>
    </row>
    <row r="110" spans="1:16" s="484" customFormat="1" ht="18.5">
      <c r="A110" s="485"/>
      <c r="B110" s="486"/>
      <c r="C110" s="486"/>
      <c r="D110" s="486"/>
      <c r="E110" s="486"/>
      <c r="F110" s="486"/>
      <c r="G110" s="486"/>
      <c r="H110" s="486"/>
      <c r="I110" s="486"/>
      <c r="J110" s="486"/>
      <c r="K110" s="486"/>
      <c r="L110" s="486"/>
      <c r="M110" s="486"/>
      <c r="N110" s="486"/>
      <c r="O110" s="486"/>
      <c r="P110" s="483"/>
    </row>
    <row r="111" spans="1:16" s="484" customFormat="1" ht="18.5">
      <c r="A111" s="485"/>
      <c r="B111" s="486"/>
      <c r="C111" s="486"/>
      <c r="D111" s="486"/>
      <c r="E111" s="486"/>
      <c r="F111" s="486"/>
      <c r="G111" s="486"/>
      <c r="H111" s="486"/>
      <c r="I111" s="486"/>
      <c r="J111" s="486"/>
      <c r="K111" s="486"/>
      <c r="L111" s="486"/>
      <c r="M111" s="486"/>
      <c r="N111" s="486"/>
      <c r="O111" s="486"/>
      <c r="P111" s="483"/>
    </row>
    <row r="112" spans="1:16" s="484" customFormat="1" ht="18.5">
      <c r="A112" s="485"/>
      <c r="B112" s="486"/>
      <c r="C112" s="486"/>
      <c r="D112" s="486"/>
      <c r="E112" s="486"/>
      <c r="F112" s="486"/>
      <c r="G112" s="486"/>
      <c r="H112" s="486"/>
      <c r="I112" s="486"/>
      <c r="J112" s="486"/>
      <c r="K112" s="486"/>
      <c r="L112" s="486"/>
      <c r="M112" s="486"/>
      <c r="N112" s="486"/>
      <c r="O112" s="486"/>
      <c r="P112" s="483"/>
    </row>
    <row r="113" spans="1:16" s="484" customFormat="1" ht="18.5">
      <c r="A113" s="485"/>
      <c r="B113" s="486"/>
      <c r="C113" s="486"/>
      <c r="D113" s="486"/>
      <c r="E113" s="486"/>
      <c r="F113" s="486"/>
      <c r="G113" s="486"/>
      <c r="H113" s="486"/>
      <c r="I113" s="486"/>
      <c r="J113" s="486"/>
      <c r="K113" s="486"/>
      <c r="L113" s="486"/>
      <c r="M113" s="486"/>
      <c r="N113" s="486"/>
      <c r="O113" s="486"/>
      <c r="P113" s="483"/>
    </row>
    <row r="114" spans="1:16" s="484" customFormat="1" ht="18.5">
      <c r="A114" s="485"/>
      <c r="B114" s="486"/>
      <c r="C114" s="486"/>
      <c r="D114" s="486"/>
      <c r="E114" s="486"/>
      <c r="F114" s="486"/>
      <c r="G114" s="486"/>
      <c r="H114" s="486"/>
      <c r="I114" s="486"/>
      <c r="J114" s="486"/>
      <c r="K114" s="486"/>
      <c r="L114" s="486"/>
      <c r="M114" s="486"/>
      <c r="N114" s="486"/>
      <c r="O114" s="486"/>
      <c r="P114" s="483"/>
    </row>
    <row r="115" spans="1:16" s="484" customFormat="1" ht="18.5">
      <c r="A115" s="485"/>
      <c r="B115" s="486"/>
      <c r="C115" s="486"/>
      <c r="D115" s="486"/>
      <c r="E115" s="486"/>
      <c r="F115" s="486"/>
      <c r="G115" s="486"/>
      <c r="H115" s="486"/>
      <c r="I115" s="486"/>
      <c r="J115" s="486"/>
      <c r="K115" s="486"/>
      <c r="L115" s="486"/>
      <c r="M115" s="486"/>
      <c r="N115" s="486"/>
      <c r="O115" s="486"/>
      <c r="P115" s="483"/>
    </row>
    <row r="116" spans="1:16" s="484" customFormat="1" ht="18.5">
      <c r="A116" s="485"/>
      <c r="B116" s="486"/>
      <c r="C116" s="486"/>
      <c r="D116" s="486"/>
      <c r="E116" s="486"/>
      <c r="F116" s="486"/>
      <c r="G116" s="486"/>
      <c r="H116" s="486"/>
      <c r="I116" s="486"/>
      <c r="J116" s="486"/>
      <c r="K116" s="486"/>
      <c r="L116" s="486"/>
      <c r="M116" s="486"/>
      <c r="N116" s="486"/>
      <c r="O116" s="486"/>
      <c r="P116" s="483"/>
    </row>
    <row r="117" spans="1:16" s="484" customFormat="1" ht="18.5">
      <c r="A117" s="485"/>
      <c r="B117" s="486"/>
      <c r="C117" s="486"/>
      <c r="D117" s="486"/>
      <c r="E117" s="486"/>
      <c r="F117" s="486"/>
      <c r="G117" s="486"/>
      <c r="H117" s="486"/>
      <c r="I117" s="486"/>
      <c r="J117" s="486"/>
      <c r="K117" s="486"/>
      <c r="L117" s="486"/>
      <c r="M117" s="486"/>
      <c r="N117" s="486"/>
      <c r="O117" s="486"/>
      <c r="P117" s="483"/>
    </row>
    <row r="118" spans="1:16" s="484" customFormat="1" ht="18.5">
      <c r="A118" s="485"/>
      <c r="B118" s="486"/>
      <c r="C118" s="486"/>
      <c r="D118" s="486"/>
      <c r="E118" s="486"/>
      <c r="F118" s="486"/>
      <c r="G118" s="486"/>
      <c r="H118" s="486"/>
      <c r="I118" s="486"/>
      <c r="J118" s="486"/>
      <c r="K118" s="486"/>
      <c r="L118" s="486"/>
      <c r="M118" s="486"/>
      <c r="N118" s="486"/>
      <c r="O118" s="486"/>
      <c r="P118" s="483"/>
    </row>
    <row r="119" spans="1:16" s="484" customFormat="1" ht="18.5">
      <c r="A119" s="485"/>
      <c r="B119" s="486"/>
      <c r="C119" s="486"/>
      <c r="D119" s="486"/>
      <c r="E119" s="486"/>
      <c r="F119" s="486"/>
      <c r="G119" s="486"/>
      <c r="H119" s="486"/>
      <c r="I119" s="486"/>
      <c r="J119" s="486"/>
      <c r="K119" s="486"/>
      <c r="L119" s="486"/>
      <c r="M119" s="486"/>
      <c r="N119" s="486"/>
      <c r="O119" s="486"/>
      <c r="P119" s="483"/>
    </row>
    <row r="120" spans="1:16" s="484" customFormat="1" ht="18.5">
      <c r="A120" s="485"/>
      <c r="B120" s="486"/>
      <c r="C120" s="486"/>
      <c r="D120" s="486"/>
      <c r="E120" s="486"/>
      <c r="F120" s="486"/>
      <c r="G120" s="486"/>
      <c r="H120" s="486"/>
      <c r="I120" s="486"/>
      <c r="J120" s="486"/>
      <c r="K120" s="486"/>
      <c r="L120" s="486"/>
      <c r="M120" s="486"/>
      <c r="N120" s="486"/>
      <c r="O120" s="486"/>
      <c r="P120" s="483"/>
    </row>
    <row r="121" spans="1:16" s="484" customFormat="1" ht="18.5">
      <c r="A121" s="485"/>
      <c r="B121" s="486"/>
      <c r="C121" s="486"/>
      <c r="D121" s="486"/>
      <c r="E121" s="486"/>
      <c r="F121" s="486"/>
      <c r="G121" s="486"/>
      <c r="H121" s="486"/>
      <c r="I121" s="486"/>
      <c r="J121" s="486"/>
      <c r="K121" s="486"/>
      <c r="L121" s="486"/>
      <c r="M121" s="486"/>
      <c r="N121" s="486"/>
      <c r="O121" s="486"/>
      <c r="P121" s="483"/>
    </row>
    <row r="122" spans="1:16" s="484" customFormat="1" ht="18.5">
      <c r="A122" s="485"/>
      <c r="B122" s="486"/>
      <c r="C122" s="486"/>
      <c r="D122" s="486"/>
      <c r="E122" s="486"/>
      <c r="F122" s="486"/>
      <c r="G122" s="486"/>
      <c r="H122" s="486"/>
      <c r="I122" s="486"/>
      <c r="J122" s="486"/>
      <c r="K122" s="486"/>
      <c r="L122" s="486"/>
      <c r="M122" s="486"/>
      <c r="N122" s="486"/>
      <c r="O122" s="486"/>
      <c r="P122" s="483"/>
    </row>
    <row r="123" spans="1:16" s="484" customFormat="1" ht="18.5">
      <c r="A123" s="485"/>
      <c r="B123" s="486"/>
      <c r="C123" s="486"/>
      <c r="D123" s="486"/>
      <c r="E123" s="486"/>
      <c r="F123" s="486"/>
      <c r="G123" s="486"/>
      <c r="H123" s="486"/>
      <c r="I123" s="486"/>
      <c r="J123" s="486"/>
      <c r="K123" s="486"/>
      <c r="L123" s="486"/>
      <c r="M123" s="486"/>
      <c r="N123" s="486"/>
      <c r="O123" s="486"/>
      <c r="P123" s="483"/>
    </row>
    <row r="124" spans="1:16" s="484" customFormat="1" ht="18.5">
      <c r="A124" s="485"/>
      <c r="B124" s="486"/>
      <c r="C124" s="486"/>
      <c r="D124" s="486"/>
      <c r="E124" s="486"/>
      <c r="F124" s="486"/>
      <c r="G124" s="486"/>
      <c r="H124" s="486"/>
      <c r="I124" s="486"/>
      <c r="J124" s="486"/>
      <c r="K124" s="486"/>
      <c r="L124" s="486"/>
      <c r="M124" s="486"/>
      <c r="N124" s="486"/>
      <c r="O124" s="486"/>
      <c r="P124" s="483"/>
    </row>
    <row r="125" spans="1:16" s="484" customFormat="1" ht="18.5">
      <c r="A125" s="485"/>
      <c r="B125" s="486"/>
      <c r="C125" s="486"/>
      <c r="D125" s="486"/>
      <c r="E125" s="486"/>
      <c r="F125" s="486"/>
      <c r="G125" s="486"/>
      <c r="H125" s="486"/>
      <c r="I125" s="486"/>
      <c r="J125" s="486"/>
      <c r="K125" s="486"/>
      <c r="L125" s="486"/>
      <c r="M125" s="486"/>
      <c r="N125" s="486"/>
      <c r="O125" s="486"/>
      <c r="P125" s="483"/>
    </row>
    <row r="126" spans="1:16" s="484" customFormat="1" ht="18.5">
      <c r="A126" s="481" t="s">
        <v>295</v>
      </c>
      <c r="B126" s="482"/>
      <c r="C126" s="482"/>
      <c r="D126" s="482"/>
      <c r="E126" s="482"/>
      <c r="F126" s="482"/>
      <c r="G126" s="482"/>
      <c r="H126" s="482"/>
      <c r="I126" s="482"/>
      <c r="J126" s="482"/>
      <c r="K126" s="482"/>
      <c r="L126" s="482"/>
      <c r="M126" s="482"/>
      <c r="N126" s="482"/>
      <c r="O126" s="482"/>
      <c r="P126" s="483"/>
    </row>
    <row r="128" spans="1:16" s="483" customFormat="1" ht="14.5"/>
    <row r="129" spans="5:5" s="483" customFormat="1" ht="14.5"/>
    <row r="130" spans="5:5" s="483" customFormat="1" ht="14.5"/>
    <row r="131" spans="5:5" s="483" customFormat="1" ht="14.5"/>
    <row r="132" spans="5:5" s="483" customFormat="1" ht="14.5">
      <c r="E132" s="488"/>
    </row>
    <row r="133" spans="5:5" s="483" customFormat="1" ht="14.5"/>
    <row r="134" spans="5:5" s="483" customFormat="1" ht="14.5"/>
  </sheetData>
  <sheetProtection sheet="1" objects="1" scenarios="1"/>
  <phoneticPr fontId="26" type="noConversion"/>
  <pageMargins left="0.35" right="0.35" top="0.5" bottom="0.5" header="0.3" footer="0.3"/>
  <pageSetup paperSize="9" scale="80" orientation="landscape" horizontalDpi="0" verticalDpi="0"/>
  <headerFoot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9457" r:id="rId3" name="Button 1">
              <controlPr defaultSize="0" print="0" autoFill="0" autoLine="0" autoPict="0" macro="[0]!Module3.tilbake">
                <anchor moveWithCells="1" sizeWithCells="1">
                  <from>
                    <xdr:col>15</xdr:col>
                    <xdr:colOff>495300</xdr:colOff>
                    <xdr:row>0</xdr:row>
                    <xdr:rowOff>127000</xdr:rowOff>
                  </from>
                  <to>
                    <xdr:col>16</xdr:col>
                    <xdr:colOff>546100</xdr:colOff>
                    <xdr:row>1</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9"/>
  <dimension ref="A1:K423"/>
  <sheetViews>
    <sheetView topLeftCell="B1" workbookViewId="0">
      <selection activeCell="B1" sqref="B1"/>
    </sheetView>
  </sheetViews>
  <sheetFormatPr baseColWidth="10" defaultRowHeight="12.5"/>
  <cols>
    <col min="1" max="1" width="0" hidden="1" customWidth="1"/>
    <col min="2" max="2" width="6.6328125" customWidth="1"/>
    <col min="3" max="3" width="7.81640625" customWidth="1"/>
    <col min="4" max="4" width="24.1796875" customWidth="1"/>
    <col min="5" max="5" width="6" customWidth="1"/>
    <col min="6" max="6" width="23" bestFit="1" customWidth="1"/>
    <col min="7" max="7" width="5.453125" style="456" customWidth="1"/>
    <col min="8" max="9" width="11.6328125" style="375" bestFit="1" customWidth="1"/>
    <col min="10" max="11" width="11.453125" style="375" bestFit="1" customWidth="1"/>
  </cols>
  <sheetData>
    <row r="1" spans="1:11" ht="42" customHeight="1">
      <c r="A1" t="s">
        <v>275</v>
      </c>
      <c r="B1" s="129" t="s">
        <v>14</v>
      </c>
      <c r="C1" s="378" t="s">
        <v>216</v>
      </c>
      <c r="D1" s="129" t="s">
        <v>16</v>
      </c>
      <c r="E1" s="129" t="s">
        <v>17</v>
      </c>
      <c r="F1" s="129" t="s">
        <v>18</v>
      </c>
      <c r="G1" s="455" t="s">
        <v>19</v>
      </c>
      <c r="H1" s="376" t="s">
        <v>214</v>
      </c>
      <c r="I1" s="376" t="s">
        <v>215</v>
      </c>
      <c r="J1" s="376" t="s">
        <v>22</v>
      </c>
      <c r="K1" s="377" t="s">
        <v>21</v>
      </c>
    </row>
    <row r="2" spans="1:11">
      <c r="A2">
        <v>1</v>
      </c>
      <c r="B2" s="373" t="str">
        <f>IF(Konteringsliste!A6="","",IF($E2="","",Konteringsliste!A6))</f>
        <v/>
      </c>
      <c r="C2" s="374" t="str">
        <f>IF(Konteringsliste!B6="","",Konteringsliste!B6)</f>
        <v/>
      </c>
      <c r="D2" s="375" t="str">
        <f>IF(Konteringsliste!C6="","",IF($E2="",0,Konteringsliste!C6))</f>
        <v/>
      </c>
      <c r="E2" s="374" t="str">
        <f>IF(Konteringsliste!D6="","",Konteringsliste!D6)</f>
        <v/>
      </c>
      <c r="F2" s="374" t="str">
        <f>IF(Konteringsliste!E6="","",Konteringsliste!E6)</f>
        <v/>
      </c>
      <c r="G2" s="456" t="str">
        <f>IF(Konteringsliste!F6="","",Konteringsliste!F6)</f>
        <v/>
      </c>
      <c r="H2" s="375" t="str">
        <f>IF(Konteringsliste!J6="","",IF($E2="",0,Konteringsliste!J6))</f>
        <v/>
      </c>
      <c r="I2" s="375">
        <f>IF(Konteringsliste!K6="","",IF($E2="",0,Konteringsliste!K6))</f>
        <v>0</v>
      </c>
      <c r="J2" s="375">
        <f>IF(Konteringsliste!L6="","",IF($E2="",0,Konteringsliste!L6))</f>
        <v>0</v>
      </c>
      <c r="K2" s="375">
        <f>IF(Konteringsliste!M6="","",IF($E2="",0,Konteringsliste!M6))</f>
        <v>0</v>
      </c>
    </row>
    <row r="3" spans="1:11">
      <c r="A3">
        <v>2</v>
      </c>
      <c r="B3" s="373" t="str">
        <f>IF(Konteringsliste!A7="","",IF($E3="","",Konteringsliste!A7))</f>
        <v/>
      </c>
      <c r="C3" s="374" t="str">
        <f>IF(Konteringsliste!B7="","",Konteringsliste!B7)</f>
        <v/>
      </c>
      <c r="D3" s="375" t="str">
        <f>IF(Konteringsliste!C7="","",IF($E3="",0,Konteringsliste!C7))</f>
        <v/>
      </c>
      <c r="E3" s="374" t="str">
        <f>IF(Konteringsliste!D7="","",Konteringsliste!D7)</f>
        <v/>
      </c>
      <c r="F3" s="374" t="str">
        <f>IF(Konteringsliste!E7="","",Konteringsliste!E7)</f>
        <v/>
      </c>
      <c r="G3" s="456" t="str">
        <f>IF(Konteringsliste!F7="","",Konteringsliste!F7)</f>
        <v/>
      </c>
      <c r="H3" s="375" t="str">
        <f>IF(Konteringsliste!J7="","",IF($E3="",0,Konteringsliste!J7))</f>
        <v/>
      </c>
      <c r="I3" s="375">
        <f>IF(Konteringsliste!K7="","",IF($E3="",0,Konteringsliste!K7))</f>
        <v>0</v>
      </c>
      <c r="J3" s="375">
        <f>IF(Konteringsliste!L7="","",IF($E3="",0,Konteringsliste!L7))</f>
        <v>0</v>
      </c>
      <c r="K3" s="375">
        <f>IF(Konteringsliste!M7="","",IF($E3="",0,Konteringsliste!M7))</f>
        <v>0</v>
      </c>
    </row>
    <row r="4" spans="1:11">
      <c r="A4">
        <v>3</v>
      </c>
      <c r="B4" s="373" t="str">
        <f>IF(Konteringsliste!A8="","",IF($E4="","",Konteringsliste!A8))</f>
        <v/>
      </c>
      <c r="C4" s="374" t="str">
        <f>IF(Konteringsliste!B8="","",Konteringsliste!B8)</f>
        <v/>
      </c>
      <c r="D4" s="375" t="str">
        <f>IF(Konteringsliste!C8="","",IF($E4="",0,Konteringsliste!C8))</f>
        <v/>
      </c>
      <c r="E4" s="374" t="str">
        <f>IF(Konteringsliste!D8="","",Konteringsliste!D8)</f>
        <v/>
      </c>
      <c r="F4" s="374" t="str">
        <f>IF(Konteringsliste!E8="","",Konteringsliste!E8)</f>
        <v/>
      </c>
      <c r="G4" s="456" t="str">
        <f>IF(Konteringsliste!F8="","",Konteringsliste!F8)</f>
        <v/>
      </c>
      <c r="H4" s="375" t="str">
        <f>IF(Konteringsliste!J8="","",IF($E4="",0,Konteringsliste!J8))</f>
        <v/>
      </c>
      <c r="I4" s="375">
        <f>IF(Konteringsliste!K8="","",IF($E4="",0,Konteringsliste!K8))</f>
        <v>0</v>
      </c>
      <c r="J4" s="375">
        <f>IF(Konteringsliste!L8="","",IF($E4="",0,Konteringsliste!L8))</f>
        <v>0</v>
      </c>
      <c r="K4" s="375">
        <f>IF(Konteringsliste!M8="","",IF($E4="",0,Konteringsliste!M8))</f>
        <v>0</v>
      </c>
    </row>
    <row r="5" spans="1:11">
      <c r="A5">
        <v>4</v>
      </c>
      <c r="B5" s="373" t="str">
        <f>IF(Konteringsliste!A9="","",IF($E5="","",Konteringsliste!A9))</f>
        <v/>
      </c>
      <c r="C5" s="374" t="str">
        <f>IF(Konteringsliste!B9="","",Konteringsliste!B9)</f>
        <v/>
      </c>
      <c r="D5" s="375" t="str">
        <f>IF(Konteringsliste!C9="","",IF($E5="",0,Konteringsliste!C9))</f>
        <v/>
      </c>
      <c r="E5" s="374" t="str">
        <f>IF(Konteringsliste!D9="","",Konteringsliste!D9)</f>
        <v/>
      </c>
      <c r="F5" s="374" t="str">
        <f>IF(Konteringsliste!E9="","",Konteringsliste!E9)</f>
        <v/>
      </c>
      <c r="G5" s="456" t="str">
        <f>IF(Konteringsliste!F9="","",Konteringsliste!F9)</f>
        <v/>
      </c>
      <c r="H5" s="375" t="str">
        <f>IF(Konteringsliste!J9="","",IF($E5="",0,Konteringsliste!J9))</f>
        <v/>
      </c>
      <c r="I5" s="375">
        <f>IF(Konteringsliste!K9="","",IF($E5="",0,Konteringsliste!K9))</f>
        <v>0</v>
      </c>
      <c r="J5" s="375">
        <f>IF(Konteringsliste!L9="","",IF($E5="",0,Konteringsliste!L9))</f>
        <v>0</v>
      </c>
      <c r="K5" s="375">
        <f>IF(Konteringsliste!M9="","",IF($E5="",0,Konteringsliste!M9))</f>
        <v>0</v>
      </c>
    </row>
    <row r="6" spans="1:11">
      <c r="A6">
        <v>5</v>
      </c>
      <c r="B6" s="373" t="str">
        <f>IF(Konteringsliste!A10="","",IF($E6="","",Konteringsliste!A10))</f>
        <v/>
      </c>
      <c r="C6" s="374" t="str">
        <f>IF(Konteringsliste!B10="","",Konteringsliste!B10)</f>
        <v/>
      </c>
      <c r="D6" s="375" t="str">
        <f>IF(Konteringsliste!C10="","",IF($E6="",0,Konteringsliste!C10))</f>
        <v/>
      </c>
      <c r="E6" s="374" t="str">
        <f>IF(Konteringsliste!D10="","",Konteringsliste!D10)</f>
        <v/>
      </c>
      <c r="F6" s="374" t="str">
        <f>IF(Konteringsliste!E10="","",Konteringsliste!E10)</f>
        <v/>
      </c>
      <c r="G6" s="456" t="str">
        <f>IF(Konteringsliste!F10="","",Konteringsliste!F10)</f>
        <v/>
      </c>
      <c r="H6" s="375" t="str">
        <f>IF(Konteringsliste!J10="","",IF($E6="",0,Konteringsliste!J10))</f>
        <v/>
      </c>
      <c r="I6" s="375">
        <f>IF(Konteringsliste!K10="","",IF($E6="",0,Konteringsliste!K10))</f>
        <v>0</v>
      </c>
      <c r="J6" s="375">
        <f>IF(Konteringsliste!L10="","",IF($E6="",0,Konteringsliste!L10))</f>
        <v>0</v>
      </c>
      <c r="K6" s="375">
        <f>IF(Konteringsliste!M10="","",IF($E6="",0,Konteringsliste!M10))</f>
        <v>0</v>
      </c>
    </row>
    <row r="7" spans="1:11">
      <c r="A7">
        <v>6</v>
      </c>
      <c r="B7" s="373" t="str">
        <f>IF(Konteringsliste!A11="","",IF($E7="","",Konteringsliste!A11))</f>
        <v/>
      </c>
      <c r="C7" s="374" t="str">
        <f>IF(Konteringsliste!B11="","",Konteringsliste!B11)</f>
        <v/>
      </c>
      <c r="D7" s="375" t="str">
        <f>IF(Konteringsliste!C11="","",IF($E7="",0,Konteringsliste!C11))</f>
        <v/>
      </c>
      <c r="E7" s="374" t="str">
        <f>IF(Konteringsliste!D11="","",Konteringsliste!D11)</f>
        <v/>
      </c>
      <c r="F7" s="374" t="str">
        <f>IF(Konteringsliste!E11="","",Konteringsliste!E11)</f>
        <v/>
      </c>
      <c r="G7" s="456" t="str">
        <f>IF(Konteringsliste!F11="","",Konteringsliste!F11)</f>
        <v/>
      </c>
      <c r="H7" s="375" t="str">
        <f>IF(Konteringsliste!J11="","",IF($E7="",0,Konteringsliste!J11))</f>
        <v/>
      </c>
      <c r="I7" s="375">
        <f>IF(Konteringsliste!K11="","",IF($E7="",0,Konteringsliste!K11))</f>
        <v>0</v>
      </c>
      <c r="J7" s="375">
        <f>IF(Konteringsliste!L11="","",IF($E7="",0,Konteringsliste!L11))</f>
        <v>0</v>
      </c>
      <c r="K7" s="375">
        <f>IF(Konteringsliste!M11="","",IF($E7="",0,Konteringsliste!M11))</f>
        <v>0</v>
      </c>
    </row>
    <row r="8" spans="1:11">
      <c r="A8">
        <v>7</v>
      </c>
      <c r="B8" s="373" t="str">
        <f>IF(Konteringsliste!A12="","",IF($E8="","",Konteringsliste!A12))</f>
        <v/>
      </c>
      <c r="C8" s="374" t="str">
        <f>IF(Konteringsliste!B12="","",Konteringsliste!B12)</f>
        <v/>
      </c>
      <c r="D8" s="375" t="str">
        <f>IF(Konteringsliste!C12="","",IF($E8="",0,Konteringsliste!C12))</f>
        <v/>
      </c>
      <c r="E8" s="374" t="str">
        <f>IF(Konteringsliste!D12="","",Konteringsliste!D12)</f>
        <v/>
      </c>
      <c r="F8" s="374" t="str">
        <f>IF(Konteringsliste!E12="","",Konteringsliste!E12)</f>
        <v/>
      </c>
      <c r="G8" s="456" t="str">
        <f>IF(Konteringsliste!F12="","",Konteringsliste!F12)</f>
        <v/>
      </c>
      <c r="H8" s="375" t="str">
        <f>IF(Konteringsliste!J12="","",IF($E8="",0,Konteringsliste!J12))</f>
        <v/>
      </c>
      <c r="I8" s="375">
        <f>IF(Konteringsliste!K12="","",IF($E8="",0,Konteringsliste!K12))</f>
        <v>0</v>
      </c>
      <c r="J8" s="375">
        <f>IF(Konteringsliste!L12="","",IF($E8="",0,Konteringsliste!L12))</f>
        <v>0</v>
      </c>
      <c r="K8" s="375">
        <f>IF(Konteringsliste!M12="","",IF($E8="",0,Konteringsliste!M12))</f>
        <v>0</v>
      </c>
    </row>
    <row r="9" spans="1:11">
      <c r="A9">
        <v>8</v>
      </c>
      <c r="B9" s="373" t="str">
        <f>IF(Konteringsliste!A13="","",IF($E9="","",Konteringsliste!A13))</f>
        <v/>
      </c>
      <c r="C9" s="374" t="str">
        <f>IF(Konteringsliste!B13="","",Konteringsliste!B13)</f>
        <v/>
      </c>
      <c r="D9" s="375" t="str">
        <f>IF(Konteringsliste!C13="","",IF($E9="",0,Konteringsliste!C13))</f>
        <v/>
      </c>
      <c r="E9" s="374" t="str">
        <f>IF(Konteringsliste!D13="","",Konteringsliste!D13)</f>
        <v/>
      </c>
      <c r="F9" s="374" t="str">
        <f>IF(Konteringsliste!E13="","",Konteringsliste!E13)</f>
        <v/>
      </c>
      <c r="G9" s="456" t="str">
        <f>IF(Konteringsliste!F13="","",Konteringsliste!F13)</f>
        <v/>
      </c>
      <c r="H9" s="375" t="str">
        <f>IF(Konteringsliste!J13="","",IF($E9="",0,Konteringsliste!J13))</f>
        <v/>
      </c>
      <c r="I9" s="375">
        <f>IF(Konteringsliste!K13="","",IF($E9="",0,Konteringsliste!K13))</f>
        <v>0</v>
      </c>
      <c r="J9" s="375">
        <f>IF(Konteringsliste!L13="","",IF($E9="",0,Konteringsliste!L13))</f>
        <v>0</v>
      </c>
      <c r="K9" s="375">
        <f>IF(Konteringsliste!M13="","",IF($E9="",0,Konteringsliste!M13))</f>
        <v>0</v>
      </c>
    </row>
    <row r="10" spans="1:11">
      <c r="A10">
        <v>9</v>
      </c>
      <c r="B10" s="373" t="str">
        <f>IF(Konteringsliste!A14="","",IF($E10="","",Konteringsliste!A14))</f>
        <v/>
      </c>
      <c r="C10" s="374" t="str">
        <f>IF(Konteringsliste!B14="","",Konteringsliste!B14)</f>
        <v/>
      </c>
      <c r="D10" s="375" t="str">
        <f>IF(Konteringsliste!C14="","",IF($E10="",0,Konteringsliste!C14))</f>
        <v/>
      </c>
      <c r="E10" s="374" t="str">
        <f>IF(Konteringsliste!D14="","",Konteringsliste!D14)</f>
        <v/>
      </c>
      <c r="F10" s="374" t="str">
        <f>IF(Konteringsliste!E14="","",Konteringsliste!E14)</f>
        <v/>
      </c>
      <c r="G10" s="456" t="str">
        <f>IF(Konteringsliste!F14="","",Konteringsliste!F14)</f>
        <v/>
      </c>
      <c r="H10" s="375" t="str">
        <f>IF(Konteringsliste!J14="","",IF($E10="",0,Konteringsliste!J14))</f>
        <v/>
      </c>
      <c r="I10" s="375">
        <f>IF(Konteringsliste!K14="","",IF($E10="",0,Konteringsliste!K14))</f>
        <v>0</v>
      </c>
      <c r="J10" s="375">
        <f>IF(Konteringsliste!L14="","",IF($E10="",0,Konteringsliste!L14))</f>
        <v>0</v>
      </c>
      <c r="K10" s="375">
        <f>IF(Konteringsliste!M14="","",IF($E10="",0,Konteringsliste!M14))</f>
        <v>0</v>
      </c>
    </row>
    <row r="11" spans="1:11">
      <c r="A11">
        <v>10</v>
      </c>
      <c r="B11" s="373" t="str">
        <f>IF(Konteringsliste!A15="","",IF($E11="","",Konteringsliste!A15))</f>
        <v/>
      </c>
      <c r="C11" s="374" t="str">
        <f>IF(Konteringsliste!B15="","",Konteringsliste!B15)</f>
        <v/>
      </c>
      <c r="D11" s="375" t="str">
        <f>IF(Konteringsliste!C15="","",IF($E11="",0,Konteringsliste!C15))</f>
        <v/>
      </c>
      <c r="E11" s="374" t="str">
        <f>IF(Konteringsliste!D15="","",Konteringsliste!D15)</f>
        <v/>
      </c>
      <c r="F11" s="374" t="str">
        <f>IF(Konteringsliste!E15="","",Konteringsliste!E15)</f>
        <v/>
      </c>
      <c r="G11" s="456" t="str">
        <f>IF(Konteringsliste!F15="","",Konteringsliste!F15)</f>
        <v/>
      </c>
      <c r="H11" s="375" t="str">
        <f>IF(Konteringsliste!J15="","",IF($E11="",0,Konteringsliste!J15))</f>
        <v/>
      </c>
      <c r="I11" s="375">
        <f>IF(Konteringsliste!K15="","",IF($E11="",0,Konteringsliste!K15))</f>
        <v>0</v>
      </c>
      <c r="J11" s="375">
        <f>IF(Konteringsliste!L15="","",IF($E11="",0,Konteringsliste!L15))</f>
        <v>0</v>
      </c>
      <c r="K11" s="375">
        <f>IF(Konteringsliste!M15="","",IF($E11="",0,Konteringsliste!M15))</f>
        <v>0</v>
      </c>
    </row>
    <row r="12" spans="1:11">
      <c r="A12">
        <v>11</v>
      </c>
      <c r="B12" s="373" t="str">
        <f>IF(Konteringsliste!A16="","",IF($E12="","",Konteringsliste!A16))</f>
        <v/>
      </c>
      <c r="C12" s="374" t="str">
        <f>IF(Konteringsliste!B16="","",Konteringsliste!B16)</f>
        <v/>
      </c>
      <c r="D12" s="375" t="str">
        <f>IF(Konteringsliste!C16="","",IF($E12="",0,Konteringsliste!C16))</f>
        <v/>
      </c>
      <c r="E12" s="374" t="str">
        <f>IF(Konteringsliste!D16="","",Konteringsliste!D16)</f>
        <v/>
      </c>
      <c r="F12" s="374" t="str">
        <f>IF(Konteringsliste!E16="","",Konteringsliste!E16)</f>
        <v/>
      </c>
      <c r="G12" s="456" t="str">
        <f>IF(Konteringsliste!F16="","",Konteringsliste!F16)</f>
        <v/>
      </c>
      <c r="H12" s="375" t="str">
        <f>IF(Konteringsliste!J16="","",IF($E12="",0,Konteringsliste!J16))</f>
        <v/>
      </c>
      <c r="I12" s="375">
        <f>IF(Konteringsliste!K16="","",IF($E12="",0,Konteringsliste!K16))</f>
        <v>0</v>
      </c>
      <c r="J12" s="375">
        <f>IF(Konteringsliste!L16="","",IF($E12="",0,Konteringsliste!L16))</f>
        <v>0</v>
      </c>
      <c r="K12" s="375">
        <f>IF(Konteringsliste!M16="","",IF($E12="",0,Konteringsliste!M16))</f>
        <v>0</v>
      </c>
    </row>
    <row r="13" spans="1:11">
      <c r="A13">
        <v>12</v>
      </c>
      <c r="B13" s="373" t="str">
        <f>IF(Konteringsliste!A17="","",IF($E13="","",Konteringsliste!A17))</f>
        <v/>
      </c>
      <c r="C13" s="374" t="str">
        <f>IF(Konteringsliste!B17="","",Konteringsliste!B17)</f>
        <v/>
      </c>
      <c r="D13" s="375" t="str">
        <f>IF(Konteringsliste!C17="","",IF($E13="",0,Konteringsliste!C17))</f>
        <v/>
      </c>
      <c r="E13" s="374" t="str">
        <f>IF(Konteringsliste!D17="","",Konteringsliste!D17)</f>
        <v/>
      </c>
      <c r="F13" s="374" t="str">
        <f>IF(Konteringsliste!E17="","",Konteringsliste!E17)</f>
        <v/>
      </c>
      <c r="G13" s="456" t="str">
        <f>IF(Konteringsliste!F17="","",Konteringsliste!F17)</f>
        <v/>
      </c>
      <c r="H13" s="375" t="str">
        <f>IF(Konteringsliste!J17="","",IF($E13="",0,Konteringsliste!J17))</f>
        <v/>
      </c>
      <c r="I13" s="375">
        <f>IF(Konteringsliste!K17="","",IF($E13="",0,Konteringsliste!K17))</f>
        <v>0</v>
      </c>
      <c r="J13" s="375">
        <f>IF(Konteringsliste!L17="","",IF($E13="",0,Konteringsliste!L17))</f>
        <v>0</v>
      </c>
      <c r="K13" s="375">
        <f>IF(Konteringsliste!M17="","",IF($E13="",0,Konteringsliste!M17))</f>
        <v>0</v>
      </c>
    </row>
    <row r="14" spans="1:11">
      <c r="A14">
        <v>13</v>
      </c>
      <c r="B14" s="373" t="str">
        <f>IF(Konteringsliste!A18="","",IF($E14="","",Konteringsliste!A18))</f>
        <v/>
      </c>
      <c r="C14" s="374" t="str">
        <f>IF(Konteringsliste!B18="","",Konteringsliste!B18)</f>
        <v/>
      </c>
      <c r="D14" s="375" t="str">
        <f>IF(Konteringsliste!C18="","",IF($E14="",0,Konteringsliste!C18))</f>
        <v/>
      </c>
      <c r="E14" s="374" t="str">
        <f>IF(Konteringsliste!D18="","",Konteringsliste!D18)</f>
        <v/>
      </c>
      <c r="F14" s="374" t="str">
        <f>IF(Konteringsliste!E18="","",Konteringsliste!E18)</f>
        <v/>
      </c>
      <c r="G14" s="456" t="str">
        <f>IF(Konteringsliste!F18="","",Konteringsliste!F18)</f>
        <v/>
      </c>
      <c r="H14" s="375" t="str">
        <f>IF(Konteringsliste!J18="","",IF($E14="",0,Konteringsliste!J18))</f>
        <v/>
      </c>
      <c r="I14" s="375">
        <f>IF(Konteringsliste!K18="","",IF($E14="",0,Konteringsliste!K18))</f>
        <v>0</v>
      </c>
      <c r="J14" s="375">
        <f>IF(Konteringsliste!L18="","",IF($E14="",0,Konteringsliste!L18))</f>
        <v>0</v>
      </c>
      <c r="K14" s="375">
        <f>IF(Konteringsliste!M18="","",IF($E14="",0,Konteringsliste!M18))</f>
        <v>0</v>
      </c>
    </row>
    <row r="15" spans="1:11">
      <c r="A15">
        <v>14</v>
      </c>
      <c r="B15" s="373" t="str">
        <f>IF(Konteringsliste!A19="","",IF($E15="","",Konteringsliste!A19))</f>
        <v/>
      </c>
      <c r="C15" s="374" t="str">
        <f>IF(Konteringsliste!B19="","",Konteringsliste!B19)</f>
        <v/>
      </c>
      <c r="D15" s="375" t="str">
        <f>IF(Konteringsliste!C19="","",IF($E15="",0,Konteringsliste!C19))</f>
        <v/>
      </c>
      <c r="E15" s="374" t="str">
        <f>IF(Konteringsliste!D19="","",Konteringsliste!D19)</f>
        <v/>
      </c>
      <c r="F15" s="374" t="str">
        <f>IF(Konteringsliste!E19="","",Konteringsliste!E19)</f>
        <v/>
      </c>
      <c r="G15" s="456" t="str">
        <f>IF(Konteringsliste!F19="","",Konteringsliste!F19)</f>
        <v/>
      </c>
      <c r="H15" s="375" t="str">
        <f>IF(Konteringsliste!J19="","",IF($E15="",0,Konteringsliste!J19))</f>
        <v/>
      </c>
      <c r="I15" s="375">
        <f>IF(Konteringsliste!K19="","",IF($E15="",0,Konteringsliste!K19))</f>
        <v>0</v>
      </c>
      <c r="J15" s="375">
        <f>IF(Konteringsliste!L19="","",IF($E15="",0,Konteringsliste!L19))</f>
        <v>0</v>
      </c>
      <c r="K15" s="375">
        <f>IF(Konteringsliste!M19="","",IF($E15="",0,Konteringsliste!M19))</f>
        <v>0</v>
      </c>
    </row>
    <row r="16" spans="1:11">
      <c r="A16">
        <v>15</v>
      </c>
      <c r="B16" s="373" t="str">
        <f>IF(Konteringsliste!A20="","",IF($E16="","",Konteringsliste!A20))</f>
        <v/>
      </c>
      <c r="C16" s="374" t="str">
        <f>IF(Konteringsliste!B20="","",Konteringsliste!B20)</f>
        <v/>
      </c>
      <c r="D16" s="375" t="str">
        <f>IF(Konteringsliste!C20="","",IF($E16="",0,Konteringsliste!C20))</f>
        <v/>
      </c>
      <c r="E16" s="374" t="str">
        <f>IF(Konteringsliste!D20="","",Konteringsliste!D20)</f>
        <v/>
      </c>
      <c r="F16" s="374" t="str">
        <f>IF(Konteringsliste!E20="","",Konteringsliste!E20)</f>
        <v/>
      </c>
      <c r="G16" s="456" t="str">
        <f>IF(Konteringsliste!F20="","",Konteringsliste!F20)</f>
        <v/>
      </c>
      <c r="H16" s="375" t="str">
        <f>IF(Konteringsliste!J20="","",IF($E16="",0,Konteringsliste!J20))</f>
        <v/>
      </c>
      <c r="I16" s="375">
        <f>IF(Konteringsliste!K20="","",IF($E16="",0,Konteringsliste!K20))</f>
        <v>0</v>
      </c>
      <c r="J16" s="375">
        <f>IF(Konteringsliste!L20="","",IF($E16="",0,Konteringsliste!L20))</f>
        <v>0</v>
      </c>
      <c r="K16" s="375">
        <f>IF(Konteringsliste!M20="","",IF($E16="",0,Konteringsliste!M20))</f>
        <v>0</v>
      </c>
    </row>
    <row r="17" spans="1:11">
      <c r="A17">
        <v>16</v>
      </c>
      <c r="B17" s="373" t="str">
        <f>IF(Konteringsliste!A21="","",IF($E17="","",Konteringsliste!A21))</f>
        <v/>
      </c>
      <c r="C17" s="374" t="str">
        <f>IF(Konteringsliste!B21="","",Konteringsliste!B21)</f>
        <v/>
      </c>
      <c r="D17" s="375" t="str">
        <f>IF(Konteringsliste!C21="","",IF($E17="",0,Konteringsliste!C21))</f>
        <v/>
      </c>
      <c r="E17" s="374" t="str">
        <f>IF(Konteringsliste!D21="","",Konteringsliste!D21)</f>
        <v/>
      </c>
      <c r="F17" s="374" t="str">
        <f>IF(Konteringsliste!E21="","",Konteringsliste!E21)</f>
        <v/>
      </c>
      <c r="G17" s="456" t="str">
        <f>IF(Konteringsliste!F21="","",Konteringsliste!F21)</f>
        <v/>
      </c>
      <c r="H17" s="375" t="str">
        <f>IF(Konteringsliste!J21="","",IF($E17="",0,Konteringsliste!J21))</f>
        <v/>
      </c>
      <c r="I17" s="375">
        <f>IF(Konteringsliste!K21="","",IF($E17="",0,Konteringsliste!K21))</f>
        <v>0</v>
      </c>
      <c r="J17" s="375">
        <f>IF(Konteringsliste!L21="","",IF($E17="",0,Konteringsliste!L21))</f>
        <v>0</v>
      </c>
      <c r="K17" s="375">
        <f>IF(Konteringsliste!M21="","",IF($E17="",0,Konteringsliste!M21))</f>
        <v>0</v>
      </c>
    </row>
    <row r="18" spans="1:11">
      <c r="A18">
        <v>17</v>
      </c>
      <c r="B18" s="373" t="str">
        <f>IF(Konteringsliste!A22="","",IF($E18="","",Konteringsliste!A22))</f>
        <v/>
      </c>
      <c r="C18" s="374" t="str">
        <f>IF(Konteringsliste!B22="","",Konteringsliste!B22)</f>
        <v/>
      </c>
      <c r="D18" s="375" t="str">
        <f>IF(Konteringsliste!C22="","",IF($E18="",0,Konteringsliste!C22))</f>
        <v/>
      </c>
      <c r="E18" s="374" t="str">
        <f>IF(Konteringsliste!D22="","",Konteringsliste!D22)</f>
        <v/>
      </c>
      <c r="F18" s="374" t="str">
        <f>IF(Konteringsliste!E22="","",Konteringsliste!E22)</f>
        <v/>
      </c>
      <c r="G18" s="456" t="str">
        <f>IF(Konteringsliste!F22="","",Konteringsliste!F22)</f>
        <v/>
      </c>
      <c r="H18" s="375" t="str">
        <f>IF(Konteringsliste!J22="","",IF($E18="",0,Konteringsliste!J22))</f>
        <v/>
      </c>
      <c r="I18" s="375">
        <f>IF(Konteringsliste!K22="","",IF($E18="",0,Konteringsliste!K22))</f>
        <v>0</v>
      </c>
      <c r="J18" s="375">
        <f>IF(Konteringsliste!L22="","",IF($E18="",0,Konteringsliste!L22))</f>
        <v>0</v>
      </c>
      <c r="K18" s="375">
        <f>IF(Konteringsliste!M22="","",IF($E18="",0,Konteringsliste!M22))</f>
        <v>0</v>
      </c>
    </row>
    <row r="19" spans="1:11">
      <c r="A19">
        <v>18</v>
      </c>
      <c r="B19" s="373" t="str">
        <f>IF(Konteringsliste!A23="","",IF($E19="","",Konteringsliste!A23))</f>
        <v/>
      </c>
      <c r="C19" s="374" t="str">
        <f>IF(Konteringsliste!B23="","",Konteringsliste!B23)</f>
        <v/>
      </c>
      <c r="D19" s="375" t="str">
        <f>IF(Konteringsliste!C23="","",IF($E19="",0,Konteringsliste!C23))</f>
        <v/>
      </c>
      <c r="E19" s="374" t="str">
        <f>IF(Konteringsliste!D23="","",Konteringsliste!D23)</f>
        <v/>
      </c>
      <c r="F19" s="374" t="str">
        <f>IF(Konteringsliste!E23="","",Konteringsliste!E23)</f>
        <v/>
      </c>
      <c r="G19" s="456" t="str">
        <f>IF(Konteringsliste!F23="","",Konteringsliste!F23)</f>
        <v/>
      </c>
      <c r="H19" s="375" t="str">
        <f>IF(Konteringsliste!J23="","",IF($E19="",0,Konteringsliste!J23))</f>
        <v/>
      </c>
      <c r="I19" s="375">
        <f>IF(Konteringsliste!K23="","",IF($E19="",0,Konteringsliste!K23))</f>
        <v>0</v>
      </c>
      <c r="J19" s="375">
        <f>IF(Konteringsliste!L23="","",IF($E19="",0,Konteringsliste!L23))</f>
        <v>0</v>
      </c>
      <c r="K19" s="375">
        <f>IF(Konteringsliste!M23="","",IF($E19="",0,Konteringsliste!M23))</f>
        <v>0</v>
      </c>
    </row>
    <row r="20" spans="1:11">
      <c r="A20">
        <v>19</v>
      </c>
      <c r="B20" s="373" t="str">
        <f>IF(Konteringsliste!A24="","",IF($E20="","",Konteringsliste!A24))</f>
        <v/>
      </c>
      <c r="C20" s="374" t="str">
        <f>IF(Konteringsliste!B24="","",Konteringsliste!B24)</f>
        <v/>
      </c>
      <c r="D20" s="375" t="str">
        <f>IF(Konteringsliste!C24="","",IF($E20="",0,Konteringsliste!C24))</f>
        <v/>
      </c>
      <c r="E20" s="374" t="str">
        <f>IF(Konteringsliste!D24="","",Konteringsliste!D24)</f>
        <v/>
      </c>
      <c r="F20" s="374" t="str">
        <f>IF(Konteringsliste!E24="","",Konteringsliste!E24)</f>
        <v/>
      </c>
      <c r="G20" s="456" t="str">
        <f>IF(Konteringsliste!F24="","",Konteringsliste!F24)</f>
        <v/>
      </c>
      <c r="H20" s="375" t="str">
        <f>IF(Konteringsliste!J24="","",IF($E20="",0,Konteringsliste!J24))</f>
        <v/>
      </c>
      <c r="I20" s="375">
        <f>IF(Konteringsliste!K24="","",IF($E20="",0,Konteringsliste!K24))</f>
        <v>0</v>
      </c>
      <c r="J20" s="375">
        <f>IF(Konteringsliste!L24="","",IF($E20="",0,Konteringsliste!L24))</f>
        <v>0</v>
      </c>
      <c r="K20" s="375">
        <f>IF(Konteringsliste!M24="","",IF($E20="",0,Konteringsliste!M24))</f>
        <v>0</v>
      </c>
    </row>
    <row r="21" spans="1:11">
      <c r="A21">
        <v>20</v>
      </c>
      <c r="B21" s="373" t="str">
        <f>IF(Konteringsliste!A25="","",IF($E21="","",Konteringsliste!A25))</f>
        <v/>
      </c>
      <c r="C21" s="374" t="str">
        <f>IF(Konteringsliste!B25="","",Konteringsliste!B25)</f>
        <v/>
      </c>
      <c r="D21" s="375" t="str">
        <f>IF(Konteringsliste!C25="","",IF($E21="",0,Konteringsliste!C25))</f>
        <v/>
      </c>
      <c r="E21" s="374" t="str">
        <f>IF(Konteringsliste!D25="","",Konteringsliste!D25)</f>
        <v/>
      </c>
      <c r="F21" s="374" t="str">
        <f>IF(Konteringsliste!E25="","",Konteringsliste!E25)</f>
        <v/>
      </c>
      <c r="G21" s="456" t="str">
        <f>IF(Konteringsliste!F25="","",Konteringsliste!F25)</f>
        <v/>
      </c>
      <c r="H21" s="375" t="str">
        <f>IF(Konteringsliste!J25="","",IF($E21="",0,Konteringsliste!J25))</f>
        <v/>
      </c>
      <c r="I21" s="375">
        <f>IF(Konteringsliste!K25="","",IF($E21="",0,Konteringsliste!K25))</f>
        <v>0</v>
      </c>
      <c r="J21" s="375">
        <f>IF(Konteringsliste!L25="","",IF($E21="",0,Konteringsliste!L25))</f>
        <v>0</v>
      </c>
      <c r="K21" s="375">
        <f>IF(Konteringsliste!M25="","",IF($E21="",0,Konteringsliste!M25))</f>
        <v>0</v>
      </c>
    </row>
    <row r="22" spans="1:11">
      <c r="A22">
        <v>21</v>
      </c>
      <c r="B22" s="373" t="str">
        <f>IF(Konteringsliste!A26="","",IF($E22="","",Konteringsliste!A26))</f>
        <v/>
      </c>
      <c r="C22" s="374" t="str">
        <f>IF(Konteringsliste!B26="","",Konteringsliste!B26)</f>
        <v/>
      </c>
      <c r="D22" s="375" t="str">
        <f>IF(Konteringsliste!C26="","",IF($E22="",0,Konteringsliste!C26))</f>
        <v/>
      </c>
      <c r="E22" s="374" t="str">
        <f>IF(Konteringsliste!D26="","",Konteringsliste!D26)</f>
        <v/>
      </c>
      <c r="F22" s="374" t="str">
        <f>IF(Konteringsliste!E26="","",Konteringsliste!E26)</f>
        <v/>
      </c>
      <c r="G22" s="456" t="str">
        <f>IF(Konteringsliste!F26="","",Konteringsliste!F26)</f>
        <v/>
      </c>
      <c r="H22" s="375" t="str">
        <f>IF(Konteringsliste!J26="","",IF($E22="",0,Konteringsliste!J26))</f>
        <v/>
      </c>
      <c r="I22" s="375">
        <f>IF(Konteringsliste!K26="","",IF($E22="",0,Konteringsliste!K26))</f>
        <v>0</v>
      </c>
      <c r="J22" s="375">
        <f>IF(Konteringsliste!L26="","",IF($E22="",0,Konteringsliste!L26))</f>
        <v>0</v>
      </c>
      <c r="K22" s="375">
        <f>IF(Konteringsliste!M26="","",IF($E22="",0,Konteringsliste!M26))</f>
        <v>0</v>
      </c>
    </row>
    <row r="23" spans="1:11">
      <c r="A23">
        <v>22</v>
      </c>
      <c r="B23" s="373" t="str">
        <f>IF(Konteringsliste!A27="","",IF($E23="","",Konteringsliste!A27))</f>
        <v/>
      </c>
      <c r="C23" s="374" t="str">
        <f>IF(Konteringsliste!B27="","",Konteringsliste!B27)</f>
        <v/>
      </c>
      <c r="D23" s="375" t="str">
        <f>IF(Konteringsliste!C27="","",IF($E23="",0,Konteringsliste!C27))</f>
        <v/>
      </c>
      <c r="E23" s="374" t="str">
        <f>IF(Konteringsliste!D27="","",Konteringsliste!D27)</f>
        <v/>
      </c>
      <c r="F23" s="374" t="str">
        <f>IF(Konteringsliste!E27="","",Konteringsliste!E27)</f>
        <v/>
      </c>
      <c r="G23" s="456" t="str">
        <f>IF(Konteringsliste!F27="","",Konteringsliste!F27)</f>
        <v/>
      </c>
      <c r="H23" s="375" t="str">
        <f>IF(Konteringsliste!J27="","",IF($E23="",0,Konteringsliste!J27))</f>
        <v/>
      </c>
      <c r="I23" s="375">
        <f>IF(Konteringsliste!K27="","",IF($E23="",0,Konteringsliste!K27))</f>
        <v>0</v>
      </c>
      <c r="J23" s="375">
        <f>IF(Konteringsliste!L27="","",IF($E23="",0,Konteringsliste!L27))</f>
        <v>0</v>
      </c>
      <c r="K23" s="375">
        <f>IF(Konteringsliste!M27="","",IF($E23="",0,Konteringsliste!M27))</f>
        <v>0</v>
      </c>
    </row>
    <row r="24" spans="1:11">
      <c r="A24">
        <v>23</v>
      </c>
      <c r="B24" s="373" t="str">
        <f>IF(Konteringsliste!A28="","",IF($E24="","",Konteringsliste!A28))</f>
        <v/>
      </c>
      <c r="C24" s="374" t="str">
        <f>IF(Konteringsliste!B28="","",Konteringsliste!B28)</f>
        <v/>
      </c>
      <c r="D24" s="375" t="str">
        <f>IF(Konteringsliste!C28="","",IF($E24="",0,Konteringsliste!C28))</f>
        <v/>
      </c>
      <c r="E24" s="374" t="str">
        <f>IF(Konteringsliste!D28="","",Konteringsliste!D28)</f>
        <v/>
      </c>
      <c r="F24" s="374" t="str">
        <f>IF(Konteringsliste!E28="","",Konteringsliste!E28)</f>
        <v/>
      </c>
      <c r="G24" s="456" t="str">
        <f>IF(Konteringsliste!F28="","",Konteringsliste!F28)</f>
        <v/>
      </c>
      <c r="H24" s="375" t="str">
        <f>IF(Konteringsliste!J28="","",IF($E24="",0,Konteringsliste!J28))</f>
        <v/>
      </c>
      <c r="I24" s="375">
        <f>IF(Konteringsliste!K28="","",IF($E24="",0,Konteringsliste!K28))</f>
        <v>0</v>
      </c>
      <c r="J24" s="375">
        <f>IF(Konteringsliste!L28="","",IF($E24="",0,Konteringsliste!L28))</f>
        <v>0</v>
      </c>
      <c r="K24" s="375">
        <f>IF(Konteringsliste!M28="","",IF($E24="",0,Konteringsliste!M28))</f>
        <v>0</v>
      </c>
    </row>
    <row r="25" spans="1:11">
      <c r="A25">
        <v>24</v>
      </c>
      <c r="B25" s="373" t="str">
        <f>IF(Konteringsliste!A29="","",IF($E25="","",Konteringsliste!A29))</f>
        <v/>
      </c>
      <c r="C25" s="374" t="str">
        <f>IF(Konteringsliste!B29="","",Konteringsliste!B29)</f>
        <v/>
      </c>
      <c r="D25" s="375" t="str">
        <f>IF(Konteringsliste!C29="","",IF($E25="",0,Konteringsliste!C29))</f>
        <v/>
      </c>
      <c r="E25" s="374" t="str">
        <f>IF(Konteringsliste!D29="","",Konteringsliste!D29)</f>
        <v/>
      </c>
      <c r="F25" s="374" t="str">
        <f>IF(Konteringsliste!E29="","",Konteringsliste!E29)</f>
        <v/>
      </c>
      <c r="G25" s="456" t="str">
        <f>IF(Konteringsliste!F29="","",Konteringsliste!F29)</f>
        <v/>
      </c>
      <c r="H25" s="375" t="str">
        <f>IF(Konteringsliste!J29="","",IF($E25="",0,Konteringsliste!J29))</f>
        <v/>
      </c>
      <c r="I25" s="375">
        <f>IF(Konteringsliste!K29="","",IF($E25="",0,Konteringsliste!K29))</f>
        <v>0</v>
      </c>
      <c r="J25" s="375">
        <f>IF(Konteringsliste!L29="","",IF($E25="",0,Konteringsliste!L29))</f>
        <v>0</v>
      </c>
      <c r="K25" s="375">
        <f>IF(Konteringsliste!M29="","",IF($E25="",0,Konteringsliste!M29))</f>
        <v>0</v>
      </c>
    </row>
    <row r="26" spans="1:11">
      <c r="A26">
        <v>25</v>
      </c>
      <c r="B26" s="373" t="str">
        <f>IF(Konteringsliste!A30="","",IF($E26="","",Konteringsliste!A30))</f>
        <v/>
      </c>
      <c r="C26" s="374" t="str">
        <f>IF(Konteringsliste!B30="","",Konteringsliste!B30)</f>
        <v/>
      </c>
      <c r="D26" s="375" t="str">
        <f>IF(Konteringsliste!C30="","",IF($E26="",0,Konteringsliste!C30))</f>
        <v/>
      </c>
      <c r="E26" s="374" t="str">
        <f>IF(Konteringsliste!D30="","",Konteringsliste!D30)</f>
        <v/>
      </c>
      <c r="F26" s="374" t="str">
        <f>IF(Konteringsliste!E30="","",Konteringsliste!E30)</f>
        <v/>
      </c>
      <c r="G26" s="456" t="str">
        <f>IF(Konteringsliste!F30="","",Konteringsliste!F30)</f>
        <v/>
      </c>
      <c r="H26" s="375" t="str">
        <f>IF(Konteringsliste!J30="","",IF($E26="",0,Konteringsliste!J30))</f>
        <v/>
      </c>
      <c r="I26" s="375">
        <f>IF(Konteringsliste!K30="","",IF($E26="",0,Konteringsliste!K30))</f>
        <v>0</v>
      </c>
      <c r="J26" s="375">
        <f>IF(Konteringsliste!L30="","",IF($E26="",0,Konteringsliste!L30))</f>
        <v>0</v>
      </c>
      <c r="K26" s="375">
        <f>IF(Konteringsliste!M30="","",IF($E26="",0,Konteringsliste!M30))</f>
        <v>0</v>
      </c>
    </row>
    <row r="27" spans="1:11">
      <c r="A27">
        <v>26</v>
      </c>
      <c r="B27" s="373" t="str">
        <f>IF(Konteringsliste!A31="","",IF($E27="","",Konteringsliste!A31))</f>
        <v/>
      </c>
      <c r="C27" s="374" t="str">
        <f>IF(Konteringsliste!B31="","",Konteringsliste!B31)</f>
        <v/>
      </c>
      <c r="D27" s="375" t="str">
        <f>IF(Konteringsliste!C31="","",IF($E27="",0,Konteringsliste!C31))</f>
        <v/>
      </c>
      <c r="E27" s="374" t="str">
        <f>IF(Konteringsliste!D31="","",Konteringsliste!D31)</f>
        <v/>
      </c>
      <c r="F27" s="374" t="str">
        <f>IF(Konteringsliste!E31="","",Konteringsliste!E31)</f>
        <v/>
      </c>
      <c r="G27" s="456" t="str">
        <f>IF(Konteringsliste!F31="","",Konteringsliste!F31)</f>
        <v/>
      </c>
      <c r="H27" s="375" t="str">
        <f>IF(Konteringsliste!J31="","",IF($E27="",0,Konteringsliste!J31))</f>
        <v/>
      </c>
      <c r="I27" s="375">
        <f>IF(Konteringsliste!K31="","",IF($E27="",0,Konteringsliste!K31))</f>
        <v>0</v>
      </c>
      <c r="J27" s="375">
        <f>IF(Konteringsliste!L31="","",IF($E27="",0,Konteringsliste!L31))</f>
        <v>0</v>
      </c>
      <c r="K27" s="375">
        <f>IF(Konteringsliste!M31="","",IF($E27="",0,Konteringsliste!M31))</f>
        <v>0</v>
      </c>
    </row>
    <row r="28" spans="1:11">
      <c r="A28">
        <v>27</v>
      </c>
      <c r="B28" s="373" t="str">
        <f>IF(Konteringsliste!A32="","",IF($E28="","",Konteringsliste!A32))</f>
        <v/>
      </c>
      <c r="C28" s="374" t="str">
        <f>IF(Konteringsliste!B32="","",Konteringsliste!B32)</f>
        <v/>
      </c>
      <c r="D28" s="375" t="str">
        <f>IF(Konteringsliste!C32="","",IF($E28="",0,Konteringsliste!C32))</f>
        <v/>
      </c>
      <c r="E28" s="374" t="str">
        <f>IF(Konteringsliste!D32="","",Konteringsliste!D32)</f>
        <v/>
      </c>
      <c r="F28" s="374" t="str">
        <f>IF(Konteringsliste!E32="","",Konteringsliste!E32)</f>
        <v/>
      </c>
      <c r="G28" s="456" t="str">
        <f>IF(Konteringsliste!F32="","",Konteringsliste!F32)</f>
        <v/>
      </c>
      <c r="H28" s="375" t="str">
        <f>IF(Konteringsliste!J32="","",IF($E28="",0,Konteringsliste!J32))</f>
        <v/>
      </c>
      <c r="I28" s="375">
        <f>IF(Konteringsliste!K32="","",IF($E28="",0,Konteringsliste!K32))</f>
        <v>0</v>
      </c>
      <c r="J28" s="375">
        <f>IF(Konteringsliste!L32="","",IF($E28="",0,Konteringsliste!L32))</f>
        <v>0</v>
      </c>
      <c r="K28" s="375">
        <f>IF(Konteringsliste!M32="","",IF($E28="",0,Konteringsliste!M32))</f>
        <v>0</v>
      </c>
    </row>
    <row r="29" spans="1:11">
      <c r="A29">
        <v>28</v>
      </c>
      <c r="B29" s="373" t="str">
        <f>IF(Konteringsliste!A33="","",IF($E29="","",Konteringsliste!A33))</f>
        <v/>
      </c>
      <c r="C29" s="374" t="str">
        <f>IF(Konteringsliste!B33="","",Konteringsliste!B33)</f>
        <v/>
      </c>
      <c r="D29" s="375" t="str">
        <f>IF(Konteringsliste!C33="","",IF($E29="",0,Konteringsliste!C33))</f>
        <v/>
      </c>
      <c r="E29" s="374" t="str">
        <f>IF(Konteringsliste!D33="","",Konteringsliste!D33)</f>
        <v/>
      </c>
      <c r="F29" s="374" t="str">
        <f>IF(Konteringsliste!E33="","",Konteringsliste!E33)</f>
        <v/>
      </c>
      <c r="G29" s="456" t="str">
        <f>IF(Konteringsliste!F33="","",Konteringsliste!F33)</f>
        <v/>
      </c>
      <c r="H29" s="375" t="str">
        <f>IF(Konteringsliste!J33="","",IF($E29="",0,Konteringsliste!J33))</f>
        <v/>
      </c>
      <c r="I29" s="375">
        <f>IF(Konteringsliste!K33="","",IF($E29="",0,Konteringsliste!K33))</f>
        <v>0</v>
      </c>
      <c r="J29" s="375">
        <f>IF(Konteringsliste!L33="","",IF($E29="",0,Konteringsliste!L33))</f>
        <v>0</v>
      </c>
      <c r="K29" s="375">
        <f>IF(Konteringsliste!M33="","",IF($E29="",0,Konteringsliste!M33))</f>
        <v>0</v>
      </c>
    </row>
    <row r="30" spans="1:11">
      <c r="A30">
        <v>29</v>
      </c>
      <c r="B30" s="373" t="str">
        <f>IF(Konteringsliste!A34="","",IF($E30="","",Konteringsliste!A34))</f>
        <v/>
      </c>
      <c r="C30" s="374" t="str">
        <f>IF(Konteringsliste!B34="","",Konteringsliste!B34)</f>
        <v/>
      </c>
      <c r="D30" s="375" t="str">
        <f>IF(Konteringsliste!C34="","",IF($E30="",0,Konteringsliste!C34))</f>
        <v/>
      </c>
      <c r="E30" s="374" t="str">
        <f>IF(Konteringsliste!D34="","",Konteringsliste!D34)</f>
        <v/>
      </c>
      <c r="F30" s="374" t="str">
        <f>IF(Konteringsliste!E34="","",Konteringsliste!E34)</f>
        <v/>
      </c>
      <c r="G30" s="456" t="str">
        <f>IF(Konteringsliste!F34="","",Konteringsliste!F34)</f>
        <v/>
      </c>
      <c r="H30" s="375" t="str">
        <f>IF(Konteringsliste!J34="","",IF($E30="",0,Konteringsliste!J34))</f>
        <v/>
      </c>
      <c r="I30" s="375">
        <f>IF(Konteringsliste!K34="","",IF($E30="",0,Konteringsliste!K34))</f>
        <v>0</v>
      </c>
      <c r="J30" s="375">
        <f>IF(Konteringsliste!L34="","",IF($E30="",0,Konteringsliste!L34))</f>
        <v>0</v>
      </c>
      <c r="K30" s="375">
        <f>IF(Konteringsliste!M34="","",IF($E30="",0,Konteringsliste!M34))</f>
        <v>0</v>
      </c>
    </row>
    <row r="31" spans="1:11">
      <c r="A31">
        <v>30</v>
      </c>
      <c r="B31" s="373" t="str">
        <f>IF(Konteringsliste!A35="","",IF($E31="","",Konteringsliste!A35))</f>
        <v/>
      </c>
      <c r="C31" s="374" t="str">
        <f>IF(Konteringsliste!B35="","",Konteringsliste!B35)</f>
        <v/>
      </c>
      <c r="D31" s="375" t="str">
        <f>IF(Konteringsliste!C35="","",IF($E31="",0,Konteringsliste!C35))</f>
        <v/>
      </c>
      <c r="E31" s="374" t="str">
        <f>IF(Konteringsliste!D35="","",Konteringsliste!D35)</f>
        <v/>
      </c>
      <c r="F31" s="374" t="str">
        <f>IF(Konteringsliste!E35="","",Konteringsliste!E35)</f>
        <v/>
      </c>
      <c r="G31" s="456" t="str">
        <f>IF(Konteringsliste!F35="","",Konteringsliste!F35)</f>
        <v/>
      </c>
      <c r="H31" s="375" t="str">
        <f>IF(Konteringsliste!J35="","",IF($E31="",0,Konteringsliste!J35))</f>
        <v/>
      </c>
      <c r="I31" s="375">
        <f>IF(Konteringsliste!K35="","",IF($E31="",0,Konteringsliste!K35))</f>
        <v>0</v>
      </c>
      <c r="J31" s="375">
        <f>IF(Konteringsliste!L35="","",IF($E31="",0,Konteringsliste!L35))</f>
        <v>0</v>
      </c>
      <c r="K31" s="375">
        <f>IF(Konteringsliste!M35="","",IF($E31="",0,Konteringsliste!M35))</f>
        <v>0</v>
      </c>
    </row>
    <row r="32" spans="1:11">
      <c r="A32">
        <v>31</v>
      </c>
      <c r="B32" s="373" t="str">
        <f>IF(Konteringsliste!A36="","",IF($E32="","",Konteringsliste!A36))</f>
        <v/>
      </c>
      <c r="C32" s="374" t="str">
        <f>IF(Konteringsliste!B36="","",Konteringsliste!B36)</f>
        <v/>
      </c>
      <c r="D32" s="375" t="str">
        <f>IF(Konteringsliste!C36="","",IF($E32="",0,Konteringsliste!C36))</f>
        <v/>
      </c>
      <c r="E32" s="374" t="str">
        <f>IF(Konteringsliste!D36="","",Konteringsliste!D36)</f>
        <v/>
      </c>
      <c r="F32" s="374" t="str">
        <f>IF(Konteringsliste!E36="","",Konteringsliste!E36)</f>
        <v/>
      </c>
      <c r="G32" s="456" t="str">
        <f>IF(Konteringsliste!F36="","",Konteringsliste!F36)</f>
        <v/>
      </c>
      <c r="H32" s="375" t="str">
        <f>IF(Konteringsliste!J36="","",IF($E32="",0,Konteringsliste!J36))</f>
        <v/>
      </c>
      <c r="I32" s="375">
        <f>IF(Konteringsliste!K36="","",IF($E32="",0,Konteringsliste!K36))</f>
        <v>0</v>
      </c>
      <c r="J32" s="375">
        <f>IF(Konteringsliste!L36="","",IF($E32="",0,Konteringsliste!L36))</f>
        <v>0</v>
      </c>
      <c r="K32" s="375">
        <f>IF(Konteringsliste!M36="","",IF($E32="",0,Konteringsliste!M36))</f>
        <v>0</v>
      </c>
    </row>
    <row r="33" spans="1:11">
      <c r="A33">
        <v>32</v>
      </c>
      <c r="B33" s="373" t="str">
        <f>IF(Konteringsliste!A37="","",IF($E33="","",Konteringsliste!A37))</f>
        <v/>
      </c>
      <c r="C33" s="374" t="str">
        <f>IF(Konteringsliste!B37="","",Konteringsliste!B37)</f>
        <v/>
      </c>
      <c r="D33" s="375" t="str">
        <f>IF(Konteringsliste!C37="","",IF($E33="",0,Konteringsliste!C37))</f>
        <v/>
      </c>
      <c r="E33" s="374" t="str">
        <f>IF(Konteringsliste!D37="","",Konteringsliste!D37)</f>
        <v/>
      </c>
      <c r="F33" s="374" t="str">
        <f>IF(Konteringsliste!E37="","",Konteringsliste!E37)</f>
        <v/>
      </c>
      <c r="G33" s="456" t="str">
        <f>IF(Konteringsliste!F37="","",Konteringsliste!F37)</f>
        <v/>
      </c>
      <c r="H33" s="375" t="str">
        <f>IF(Konteringsliste!J37="","",IF($E33="",0,Konteringsliste!J37))</f>
        <v/>
      </c>
      <c r="I33" s="375">
        <f>IF(Konteringsliste!K37="","",IF($E33="",0,Konteringsliste!K37))</f>
        <v>0</v>
      </c>
      <c r="J33" s="375">
        <f>IF(Konteringsliste!L37="","",IF($E33="",0,Konteringsliste!L37))</f>
        <v>0</v>
      </c>
      <c r="K33" s="375">
        <f>IF(Konteringsliste!M37="","",IF($E33="",0,Konteringsliste!M37))</f>
        <v>0</v>
      </c>
    </row>
    <row r="34" spans="1:11">
      <c r="A34">
        <v>33</v>
      </c>
      <c r="B34" s="373" t="str">
        <f>IF(Konteringsliste!A38="","",IF($E34="","",Konteringsliste!A38))</f>
        <v/>
      </c>
      <c r="C34" s="374" t="str">
        <f>IF(Konteringsliste!B38="","",Konteringsliste!B38)</f>
        <v/>
      </c>
      <c r="D34" s="375" t="str">
        <f>IF(Konteringsliste!C38="","",IF($E34="",0,Konteringsliste!C38))</f>
        <v/>
      </c>
      <c r="E34" s="374" t="str">
        <f>IF(Konteringsliste!D38="","",Konteringsliste!D38)</f>
        <v/>
      </c>
      <c r="F34" s="374" t="str">
        <f>IF(Konteringsliste!E38="","",Konteringsliste!E38)</f>
        <v/>
      </c>
      <c r="G34" s="456" t="str">
        <f>IF(Konteringsliste!F38="","",Konteringsliste!F38)</f>
        <v/>
      </c>
      <c r="H34" s="375" t="str">
        <f>IF(Konteringsliste!J38="","",IF($E34="",0,Konteringsliste!J38))</f>
        <v/>
      </c>
      <c r="I34" s="375">
        <f>IF(Konteringsliste!K38="","",IF($E34="",0,Konteringsliste!K38))</f>
        <v>0</v>
      </c>
      <c r="J34" s="375">
        <f>IF(Konteringsliste!L38="","",IF($E34="",0,Konteringsliste!L38))</f>
        <v>0</v>
      </c>
      <c r="K34" s="375">
        <f>IF(Konteringsliste!M38="","",IF($E34="",0,Konteringsliste!M38))</f>
        <v>0</v>
      </c>
    </row>
    <row r="35" spans="1:11">
      <c r="A35">
        <v>34</v>
      </c>
      <c r="B35" s="373" t="str">
        <f>IF(Konteringsliste!A39="","",IF($E35="","",Konteringsliste!A39))</f>
        <v/>
      </c>
      <c r="C35" s="374" t="str">
        <f>IF(Konteringsliste!B39="","",Konteringsliste!B39)</f>
        <v/>
      </c>
      <c r="D35" s="375" t="str">
        <f>IF(Konteringsliste!C39="","",IF($E35="",0,Konteringsliste!C39))</f>
        <v/>
      </c>
      <c r="E35" s="374" t="str">
        <f>IF(Konteringsliste!D39="","",Konteringsliste!D39)</f>
        <v/>
      </c>
      <c r="F35" s="374" t="str">
        <f>IF(Konteringsliste!E39="","",Konteringsliste!E39)</f>
        <v/>
      </c>
      <c r="G35" s="456" t="str">
        <f>IF(Konteringsliste!F39="","",Konteringsliste!F39)</f>
        <v/>
      </c>
      <c r="H35" s="375" t="str">
        <f>IF(Konteringsliste!J39="","",IF($E35="",0,Konteringsliste!J39))</f>
        <v/>
      </c>
      <c r="I35" s="375">
        <f>IF(Konteringsliste!K39="","",IF($E35="",0,Konteringsliste!K39))</f>
        <v>0</v>
      </c>
      <c r="J35" s="375">
        <f>IF(Konteringsliste!L39="","",IF($E35="",0,Konteringsliste!L39))</f>
        <v>0</v>
      </c>
      <c r="K35" s="375">
        <f>IF(Konteringsliste!M39="","",IF($E35="",0,Konteringsliste!M39))</f>
        <v>0</v>
      </c>
    </row>
    <row r="36" spans="1:11">
      <c r="A36">
        <v>35</v>
      </c>
      <c r="B36" s="373" t="str">
        <f>IF(Konteringsliste!A40="","",IF($E36="","",Konteringsliste!A40))</f>
        <v/>
      </c>
      <c r="C36" s="374" t="str">
        <f>IF(Konteringsliste!B40="","",Konteringsliste!B40)</f>
        <v/>
      </c>
      <c r="D36" s="375" t="str">
        <f>IF(Konteringsliste!C40="","",IF($E36="",0,Konteringsliste!C40))</f>
        <v/>
      </c>
      <c r="E36" s="374" t="str">
        <f>IF(Konteringsliste!D40="","",Konteringsliste!D40)</f>
        <v/>
      </c>
      <c r="F36" s="374" t="str">
        <f>IF(Konteringsliste!E40="","",Konteringsliste!E40)</f>
        <v/>
      </c>
      <c r="G36" s="456" t="str">
        <f>IF(Konteringsliste!F40="","",Konteringsliste!F40)</f>
        <v/>
      </c>
      <c r="H36" s="375" t="str">
        <f>IF(Konteringsliste!J40="","",IF($E36="",0,Konteringsliste!J40))</f>
        <v/>
      </c>
      <c r="I36" s="375">
        <f>IF(Konteringsliste!K40="","",IF($E36="",0,Konteringsliste!K40))</f>
        <v>0</v>
      </c>
      <c r="J36" s="375">
        <f>IF(Konteringsliste!L40="","",IF($E36="",0,Konteringsliste!L40))</f>
        <v>0</v>
      </c>
      <c r="K36" s="375">
        <f>IF(Konteringsliste!M40="","",IF($E36="",0,Konteringsliste!M40))</f>
        <v>0</v>
      </c>
    </row>
    <row r="37" spans="1:11">
      <c r="A37">
        <v>36</v>
      </c>
      <c r="B37" s="373" t="str">
        <f>IF(Konteringsliste!A41="","",IF($E37="","",Konteringsliste!A41))</f>
        <v/>
      </c>
      <c r="C37" s="374" t="str">
        <f>IF(Konteringsliste!B41="","",Konteringsliste!B41)</f>
        <v/>
      </c>
      <c r="D37" s="375" t="str">
        <f>IF(Konteringsliste!C41="","",IF($E37="",0,Konteringsliste!C41))</f>
        <v/>
      </c>
      <c r="E37" s="374" t="str">
        <f>IF(Konteringsliste!D41="","",Konteringsliste!D41)</f>
        <v/>
      </c>
      <c r="F37" s="374" t="str">
        <f>IF(Konteringsliste!E41="","",Konteringsliste!E41)</f>
        <v/>
      </c>
      <c r="G37" s="456" t="str">
        <f>IF(Konteringsliste!F41="","",Konteringsliste!F41)</f>
        <v/>
      </c>
      <c r="H37" s="375" t="str">
        <f>IF(Konteringsliste!J41="","",IF($E37="",0,Konteringsliste!J41))</f>
        <v/>
      </c>
      <c r="I37" s="375">
        <f>IF(Konteringsliste!K41="","",IF($E37="",0,Konteringsliste!K41))</f>
        <v>0</v>
      </c>
      <c r="J37" s="375">
        <f>IF(Konteringsliste!L41="","",IF($E37="",0,Konteringsliste!L41))</f>
        <v>0</v>
      </c>
      <c r="K37" s="375">
        <f>IF(Konteringsliste!M41="","",IF($E37="",0,Konteringsliste!M41))</f>
        <v>0</v>
      </c>
    </row>
    <row r="38" spans="1:11">
      <c r="A38">
        <v>37</v>
      </c>
      <c r="B38" s="373" t="str">
        <f>IF(Konteringsliste!A42="","",IF($E38="","",Konteringsliste!A42))</f>
        <v/>
      </c>
      <c r="C38" s="374" t="str">
        <f>IF(Konteringsliste!B42="","",Konteringsliste!B42)</f>
        <v/>
      </c>
      <c r="D38" s="375" t="str">
        <f>IF(Konteringsliste!C42="","",IF($E38="",0,Konteringsliste!C42))</f>
        <v/>
      </c>
      <c r="E38" s="374" t="str">
        <f>IF(Konteringsliste!D42="","",Konteringsliste!D42)</f>
        <v/>
      </c>
      <c r="F38" s="374" t="str">
        <f>IF(Konteringsliste!E42="","",Konteringsliste!E42)</f>
        <v/>
      </c>
      <c r="G38" s="456" t="str">
        <f>IF(Konteringsliste!F42="","",Konteringsliste!F42)</f>
        <v/>
      </c>
      <c r="H38" s="375" t="str">
        <f>IF(Konteringsliste!J42="","",IF($E38="",0,Konteringsliste!J42))</f>
        <v/>
      </c>
      <c r="I38" s="375">
        <f>IF(Konteringsliste!K42="","",IF($E38="",0,Konteringsliste!K42))</f>
        <v>0</v>
      </c>
      <c r="J38" s="375">
        <f>IF(Konteringsliste!L42="","",IF($E38="",0,Konteringsliste!L42))</f>
        <v>0</v>
      </c>
      <c r="K38" s="375">
        <f>IF(Konteringsliste!M42="","",IF($E38="",0,Konteringsliste!M42))</f>
        <v>0</v>
      </c>
    </row>
    <row r="39" spans="1:11">
      <c r="A39">
        <v>38</v>
      </c>
      <c r="B39" s="373" t="str">
        <f>IF(Konteringsliste!A43="","",IF($E39="","",Konteringsliste!A43))</f>
        <v/>
      </c>
      <c r="C39" s="374" t="str">
        <f>IF(Konteringsliste!B43="","",Konteringsliste!B43)</f>
        <v/>
      </c>
      <c r="D39" s="375" t="str">
        <f>IF(Konteringsliste!C43="","",IF($E39="",0,Konteringsliste!C43))</f>
        <v/>
      </c>
      <c r="E39" s="374" t="str">
        <f>IF(Konteringsliste!D43="","",Konteringsliste!D43)</f>
        <v/>
      </c>
      <c r="F39" s="374" t="str">
        <f>IF(Konteringsliste!E43="","",Konteringsliste!E43)</f>
        <v/>
      </c>
      <c r="G39" s="456" t="str">
        <f>IF(Konteringsliste!F43="","",Konteringsliste!F43)</f>
        <v/>
      </c>
      <c r="H39" s="375" t="str">
        <f>IF(Konteringsliste!J43="","",IF($E39="",0,Konteringsliste!J43))</f>
        <v/>
      </c>
      <c r="I39" s="375">
        <f>IF(Konteringsliste!K43="","",IF($E39="",0,Konteringsliste!K43))</f>
        <v>0</v>
      </c>
      <c r="J39" s="375">
        <f>IF(Konteringsliste!L43="","",IF($E39="",0,Konteringsliste!L43))</f>
        <v>0</v>
      </c>
      <c r="K39" s="375">
        <f>IF(Konteringsliste!M43="","",IF($E39="",0,Konteringsliste!M43))</f>
        <v>0</v>
      </c>
    </row>
    <row r="40" spans="1:11">
      <c r="A40">
        <v>39</v>
      </c>
      <c r="B40" s="373" t="str">
        <f>IF(Konteringsliste!A44="","",IF($E40="","",Konteringsliste!A44))</f>
        <v/>
      </c>
      <c r="C40" s="374" t="str">
        <f>IF(Konteringsliste!B44="","",Konteringsliste!B44)</f>
        <v/>
      </c>
      <c r="D40" s="375" t="str">
        <f>IF(Konteringsliste!C44="","",IF($E40="",0,Konteringsliste!C44))</f>
        <v/>
      </c>
      <c r="E40" s="374" t="str">
        <f>IF(Konteringsliste!D44="","",Konteringsliste!D44)</f>
        <v/>
      </c>
      <c r="F40" s="374" t="str">
        <f>IF(Konteringsliste!E44="","",Konteringsliste!E44)</f>
        <v/>
      </c>
      <c r="G40" s="456" t="str">
        <f>IF(Konteringsliste!F44="","",Konteringsliste!F44)</f>
        <v/>
      </c>
      <c r="H40" s="375" t="str">
        <f>IF(Konteringsliste!J44="","",IF($E40="",0,Konteringsliste!J44))</f>
        <v/>
      </c>
      <c r="I40" s="375">
        <f>IF(Konteringsliste!K44="","",IF($E40="",0,Konteringsliste!K44))</f>
        <v>0</v>
      </c>
      <c r="J40" s="375">
        <f>IF(Konteringsliste!L44="","",IF($E40="",0,Konteringsliste!L44))</f>
        <v>0</v>
      </c>
      <c r="K40" s="375">
        <f>IF(Konteringsliste!M44="","",IF($E40="",0,Konteringsliste!M44))</f>
        <v>0</v>
      </c>
    </row>
    <row r="41" spans="1:11">
      <c r="A41">
        <v>40</v>
      </c>
      <c r="B41" s="373" t="str">
        <f>IF(Konteringsliste!A45="","",IF($E41="","",Konteringsliste!A45))</f>
        <v/>
      </c>
      <c r="C41" s="374" t="str">
        <f>IF(Konteringsliste!B45="","",Konteringsliste!B45)</f>
        <v/>
      </c>
      <c r="D41" s="375" t="str">
        <f>IF(Konteringsliste!C45="","",IF($E41="",0,Konteringsliste!C45))</f>
        <v/>
      </c>
      <c r="E41" s="374" t="str">
        <f>IF(Konteringsliste!D45="","",Konteringsliste!D45)</f>
        <v/>
      </c>
      <c r="F41" s="374" t="str">
        <f>IF(Konteringsliste!E45="","",Konteringsliste!E45)</f>
        <v/>
      </c>
      <c r="G41" s="456" t="str">
        <f>IF(Konteringsliste!F45="","",Konteringsliste!F45)</f>
        <v/>
      </c>
      <c r="H41" s="375" t="str">
        <f>IF(Konteringsliste!J45="","",IF($E41="",0,Konteringsliste!J45))</f>
        <v/>
      </c>
      <c r="I41" s="375">
        <f>IF(Konteringsliste!K45="","",IF($E41="",0,Konteringsliste!K45))</f>
        <v>0</v>
      </c>
      <c r="J41" s="375">
        <f>IF(Konteringsliste!L45="","",IF($E41="",0,Konteringsliste!L45))</f>
        <v>0</v>
      </c>
      <c r="K41" s="375">
        <f>IF(Konteringsliste!M45="","",IF($E41="",0,Konteringsliste!M45))</f>
        <v>0</v>
      </c>
    </row>
    <row r="42" spans="1:11">
      <c r="A42">
        <v>41</v>
      </c>
      <c r="B42" s="373" t="str">
        <f>IF(Konteringsliste!A46="","",IF($E42="","",Konteringsliste!A46))</f>
        <v/>
      </c>
      <c r="C42" s="374" t="str">
        <f>IF(Konteringsliste!B46="","",Konteringsliste!B46)</f>
        <v/>
      </c>
      <c r="D42" s="375" t="str">
        <f>IF(Konteringsliste!C46="","",IF($E42="",0,Konteringsliste!C46))</f>
        <v/>
      </c>
      <c r="E42" s="374" t="str">
        <f>IF(Konteringsliste!D46="","",Konteringsliste!D46)</f>
        <v/>
      </c>
      <c r="F42" s="374" t="str">
        <f>IF(Konteringsliste!E46="","",Konteringsliste!E46)</f>
        <v/>
      </c>
      <c r="G42" s="456" t="str">
        <f>IF(Konteringsliste!F46="","",Konteringsliste!F46)</f>
        <v/>
      </c>
      <c r="H42" s="375" t="str">
        <f>IF(Konteringsliste!J46="","",IF($E42="",0,Konteringsliste!J46))</f>
        <v/>
      </c>
      <c r="I42" s="375">
        <f>IF(Konteringsliste!K46="","",IF($E42="",0,Konteringsliste!K46))</f>
        <v>0</v>
      </c>
      <c r="J42" s="375">
        <f>IF(Konteringsliste!L46="","",IF($E42="",0,Konteringsliste!L46))</f>
        <v>0</v>
      </c>
      <c r="K42" s="375">
        <f>IF(Konteringsliste!M46="","",IF($E42="",0,Konteringsliste!M46))</f>
        <v>0</v>
      </c>
    </row>
    <row r="43" spans="1:11">
      <c r="A43">
        <v>42</v>
      </c>
      <c r="B43" s="373" t="str">
        <f>IF(Konteringsliste!A47="","",IF($E43="","",Konteringsliste!A47))</f>
        <v/>
      </c>
      <c r="C43" s="374" t="str">
        <f>IF(Konteringsliste!B47="","",Konteringsliste!B47)</f>
        <v/>
      </c>
      <c r="D43" s="375" t="str">
        <f>IF(Konteringsliste!C47="","",IF($E43="",0,Konteringsliste!C47))</f>
        <v/>
      </c>
      <c r="E43" s="374" t="str">
        <f>IF(Konteringsliste!D47="","",Konteringsliste!D47)</f>
        <v/>
      </c>
      <c r="F43" s="374" t="str">
        <f>IF(Konteringsliste!E47="","",Konteringsliste!E47)</f>
        <v/>
      </c>
      <c r="G43" s="456" t="str">
        <f>IF(Konteringsliste!F47="","",Konteringsliste!F47)</f>
        <v/>
      </c>
      <c r="H43" s="375" t="str">
        <f>IF(Konteringsliste!J47="","",IF($E43="",0,Konteringsliste!J47))</f>
        <v/>
      </c>
      <c r="I43" s="375">
        <f>IF(Konteringsliste!K47="","",IF($E43="",0,Konteringsliste!K47))</f>
        <v>0</v>
      </c>
      <c r="J43" s="375">
        <f>IF(Konteringsliste!L47="","",IF($E43="",0,Konteringsliste!L47))</f>
        <v>0</v>
      </c>
      <c r="K43" s="375">
        <f>IF(Konteringsliste!M47="","",IF($E43="",0,Konteringsliste!M47))</f>
        <v>0</v>
      </c>
    </row>
    <row r="44" spans="1:11">
      <c r="A44">
        <v>43</v>
      </c>
      <c r="B44" s="373" t="str">
        <f>IF(Konteringsliste!A48="","",IF($E44="","",Konteringsliste!A48))</f>
        <v/>
      </c>
      <c r="C44" s="374" t="str">
        <f>IF(Konteringsliste!B48="","",Konteringsliste!B48)</f>
        <v/>
      </c>
      <c r="D44" s="375" t="str">
        <f>IF(Konteringsliste!C48="","",IF($E44="",0,Konteringsliste!C48))</f>
        <v/>
      </c>
      <c r="E44" s="374" t="str">
        <f>IF(Konteringsliste!D48="","",Konteringsliste!D48)</f>
        <v/>
      </c>
      <c r="F44" s="374" t="str">
        <f>IF(Konteringsliste!E48="","",Konteringsliste!E48)</f>
        <v/>
      </c>
      <c r="G44" s="456" t="str">
        <f>IF(Konteringsliste!F48="","",Konteringsliste!F48)</f>
        <v/>
      </c>
      <c r="H44" s="375" t="str">
        <f>IF(Konteringsliste!J48="","",IF($E44="",0,Konteringsliste!J48))</f>
        <v/>
      </c>
      <c r="I44" s="375">
        <f>IF(Konteringsliste!K48="","",IF($E44="",0,Konteringsliste!K48))</f>
        <v>0</v>
      </c>
      <c r="J44" s="375">
        <f>IF(Konteringsliste!L48="","",IF($E44="",0,Konteringsliste!L48))</f>
        <v>0</v>
      </c>
      <c r="K44" s="375">
        <f>IF(Konteringsliste!M48="","",IF($E44="",0,Konteringsliste!M48))</f>
        <v>0</v>
      </c>
    </row>
    <row r="45" spans="1:11">
      <c r="A45">
        <v>44</v>
      </c>
      <c r="B45" s="373" t="str">
        <f>IF(Konteringsliste!A49="","",IF($E45="","",Konteringsliste!A49))</f>
        <v/>
      </c>
      <c r="C45" s="374" t="str">
        <f>IF(Konteringsliste!B49="","",Konteringsliste!B49)</f>
        <v/>
      </c>
      <c r="D45" s="375" t="str">
        <f>IF(Konteringsliste!C49="","",IF($E45="",0,Konteringsliste!C49))</f>
        <v/>
      </c>
      <c r="E45" s="374" t="str">
        <f>IF(Konteringsliste!D49="","",Konteringsliste!D49)</f>
        <v/>
      </c>
      <c r="F45" s="374" t="str">
        <f>IF(Konteringsliste!E49="","",Konteringsliste!E49)</f>
        <v/>
      </c>
      <c r="G45" s="456" t="str">
        <f>IF(Konteringsliste!F49="","",Konteringsliste!F49)</f>
        <v/>
      </c>
      <c r="H45" s="375" t="str">
        <f>IF(Konteringsliste!J49="","",IF($E45="",0,Konteringsliste!J49))</f>
        <v/>
      </c>
      <c r="I45" s="375">
        <f>IF(Konteringsliste!K49="","",IF($E45="",0,Konteringsliste!K49))</f>
        <v>0</v>
      </c>
      <c r="J45" s="375">
        <f>IF(Konteringsliste!L49="","",IF($E45="",0,Konteringsliste!L49))</f>
        <v>0</v>
      </c>
      <c r="K45" s="375">
        <f>IF(Konteringsliste!M49="","",IF($E45="",0,Konteringsliste!M49))</f>
        <v>0</v>
      </c>
    </row>
    <row r="46" spans="1:11">
      <c r="A46">
        <v>45</v>
      </c>
      <c r="B46" s="373" t="str">
        <f>IF(Konteringsliste!A50="","",IF($E46="","",Konteringsliste!A50))</f>
        <v/>
      </c>
      <c r="C46" s="374" t="str">
        <f>IF(Konteringsliste!B50="","",Konteringsliste!B50)</f>
        <v/>
      </c>
      <c r="D46" s="375" t="str">
        <f>IF(Konteringsliste!C50="","",IF($E46="",0,Konteringsliste!C50))</f>
        <v/>
      </c>
      <c r="E46" s="374" t="str">
        <f>IF(Konteringsliste!D50="","",Konteringsliste!D50)</f>
        <v/>
      </c>
      <c r="F46" s="374" t="str">
        <f>IF(Konteringsliste!E50="","",Konteringsliste!E50)</f>
        <v/>
      </c>
      <c r="G46" s="456" t="str">
        <f>IF(Konteringsliste!F50="","",Konteringsliste!F50)</f>
        <v/>
      </c>
      <c r="H46" s="375" t="str">
        <f>IF(Konteringsliste!J50="","",IF($E46="",0,Konteringsliste!J50))</f>
        <v/>
      </c>
      <c r="I46" s="375">
        <f>IF(Konteringsliste!K50="","",IF($E46="",0,Konteringsliste!K50))</f>
        <v>0</v>
      </c>
      <c r="J46" s="375">
        <f>IF(Konteringsliste!L50="","",IF($E46="",0,Konteringsliste!L50))</f>
        <v>0</v>
      </c>
      <c r="K46" s="375">
        <f>IF(Konteringsliste!M50="","",IF($E46="",0,Konteringsliste!M50))</f>
        <v>0</v>
      </c>
    </row>
    <row r="47" spans="1:11">
      <c r="A47">
        <v>46</v>
      </c>
      <c r="B47" s="373" t="str">
        <f>IF(Konteringsliste!A51="","",IF($E47="","",Konteringsliste!A51))</f>
        <v/>
      </c>
      <c r="C47" s="374" t="str">
        <f>IF(Konteringsliste!B51="","",Konteringsliste!B51)</f>
        <v/>
      </c>
      <c r="D47" s="375" t="str">
        <f>IF(Konteringsliste!C51="","",IF($E47="",0,Konteringsliste!C51))</f>
        <v/>
      </c>
      <c r="E47" s="374" t="str">
        <f>IF(Konteringsliste!D51="","",Konteringsliste!D51)</f>
        <v/>
      </c>
      <c r="F47" s="374" t="str">
        <f>IF(Konteringsliste!E51="","",Konteringsliste!E51)</f>
        <v/>
      </c>
      <c r="G47" s="456" t="str">
        <f>IF(Konteringsliste!F51="","",Konteringsliste!F51)</f>
        <v/>
      </c>
      <c r="H47" s="375" t="str">
        <f>IF(Konteringsliste!J51="","",IF($E47="",0,Konteringsliste!J51))</f>
        <v/>
      </c>
      <c r="I47" s="375">
        <f>IF(Konteringsliste!K51="","",IF($E47="",0,Konteringsliste!K51))</f>
        <v>0</v>
      </c>
      <c r="J47" s="375">
        <f>IF(Konteringsliste!L51="","",IF($E47="",0,Konteringsliste!L51))</f>
        <v>0</v>
      </c>
      <c r="K47" s="375">
        <f>IF(Konteringsliste!M51="","",IF($E47="",0,Konteringsliste!M51))</f>
        <v>0</v>
      </c>
    </row>
    <row r="48" spans="1:11">
      <c r="A48">
        <v>47</v>
      </c>
      <c r="B48" s="373" t="str">
        <f>IF(Konteringsliste!A52="","",IF($E48="","",Konteringsliste!A52))</f>
        <v/>
      </c>
      <c r="C48" s="374" t="str">
        <f>IF(Konteringsliste!B52="","",Konteringsliste!B52)</f>
        <v/>
      </c>
      <c r="D48" s="375" t="str">
        <f>IF(Konteringsliste!C52="","",IF($E48="",0,Konteringsliste!C52))</f>
        <v/>
      </c>
      <c r="E48" s="374" t="str">
        <f>IF(Konteringsliste!D52="","",Konteringsliste!D52)</f>
        <v/>
      </c>
      <c r="F48" s="374" t="str">
        <f>IF(Konteringsliste!E52="","",Konteringsliste!E52)</f>
        <v/>
      </c>
      <c r="G48" s="456" t="str">
        <f>IF(Konteringsliste!F52="","",Konteringsliste!F52)</f>
        <v/>
      </c>
      <c r="H48" s="375" t="str">
        <f>IF(Konteringsliste!J52="","",IF($E48="",0,Konteringsliste!J52))</f>
        <v/>
      </c>
      <c r="I48" s="375">
        <f>IF(Konteringsliste!K52="","",IF($E48="",0,Konteringsliste!K52))</f>
        <v>0</v>
      </c>
      <c r="J48" s="375">
        <f>IF(Konteringsliste!L52="","",IF($E48="",0,Konteringsliste!L52))</f>
        <v>0</v>
      </c>
      <c r="K48" s="375">
        <f>IF(Konteringsliste!M52="","",IF($E48="",0,Konteringsliste!M52))</f>
        <v>0</v>
      </c>
    </row>
    <row r="49" spans="1:11">
      <c r="A49">
        <v>48</v>
      </c>
      <c r="B49" s="373" t="str">
        <f>IF(Konteringsliste!A53="","",IF($E49="","",Konteringsliste!A53))</f>
        <v/>
      </c>
      <c r="C49" s="374" t="str">
        <f>IF(Konteringsliste!B53="","",Konteringsliste!B53)</f>
        <v/>
      </c>
      <c r="D49" s="375" t="str">
        <f>IF(Konteringsliste!C53="","",IF($E49="",0,Konteringsliste!C53))</f>
        <v/>
      </c>
      <c r="E49" s="374" t="str">
        <f>IF(Konteringsliste!D53="","",Konteringsliste!D53)</f>
        <v/>
      </c>
      <c r="F49" s="374" t="str">
        <f>IF(Konteringsliste!E53="","",Konteringsliste!E53)</f>
        <v/>
      </c>
      <c r="G49" s="456" t="str">
        <f>IF(Konteringsliste!F53="","",Konteringsliste!F53)</f>
        <v/>
      </c>
      <c r="H49" s="375" t="str">
        <f>IF(Konteringsliste!J53="","",IF($E49="",0,Konteringsliste!J53))</f>
        <v/>
      </c>
      <c r="I49" s="375">
        <f>IF(Konteringsliste!K53="","",IF($E49="",0,Konteringsliste!K53))</f>
        <v>0</v>
      </c>
      <c r="J49" s="375">
        <f>IF(Konteringsliste!L53="","",IF($E49="",0,Konteringsliste!L53))</f>
        <v>0</v>
      </c>
      <c r="K49" s="375">
        <f>IF(Konteringsliste!M53="","",IF($E49="",0,Konteringsliste!M53))</f>
        <v>0</v>
      </c>
    </row>
    <row r="50" spans="1:11">
      <c r="A50">
        <v>49</v>
      </c>
      <c r="B50" s="373" t="str">
        <f>IF(Konteringsliste!A54="","",IF($E50="","",Konteringsliste!A54))</f>
        <v/>
      </c>
      <c r="C50" s="374" t="str">
        <f>IF(Konteringsliste!B54="","",Konteringsliste!B54)</f>
        <v/>
      </c>
      <c r="D50" s="375" t="str">
        <f>IF(Konteringsliste!C54="","",IF($E50="",0,Konteringsliste!C54))</f>
        <v/>
      </c>
      <c r="E50" s="374" t="str">
        <f>IF(Konteringsliste!D54="","",Konteringsliste!D54)</f>
        <v/>
      </c>
      <c r="F50" s="374" t="str">
        <f>IF(Konteringsliste!E54="","",Konteringsliste!E54)</f>
        <v/>
      </c>
      <c r="G50" s="456" t="str">
        <f>IF(Konteringsliste!F54="","",Konteringsliste!F54)</f>
        <v/>
      </c>
      <c r="H50" s="375" t="str">
        <f>IF(Konteringsliste!J54="","",IF($E50="",0,Konteringsliste!J54))</f>
        <v/>
      </c>
      <c r="I50" s="375">
        <f>IF(Konteringsliste!K54="","",IF($E50="",0,Konteringsliste!K54))</f>
        <v>0</v>
      </c>
      <c r="J50" s="375">
        <f>IF(Konteringsliste!L54="","",IF($E50="",0,Konteringsliste!L54))</f>
        <v>0</v>
      </c>
      <c r="K50" s="375">
        <f>IF(Konteringsliste!M54="","",IF($E50="",0,Konteringsliste!M54))</f>
        <v>0</v>
      </c>
    </row>
    <row r="51" spans="1:11">
      <c r="A51">
        <v>50</v>
      </c>
      <c r="B51" s="373" t="str">
        <f>IF(Konteringsliste!A55="","",IF($E51="","",Konteringsliste!A55))</f>
        <v/>
      </c>
      <c r="C51" s="374" t="str">
        <f>IF(Konteringsliste!B55="","",Konteringsliste!B55)</f>
        <v/>
      </c>
      <c r="D51" s="375" t="str">
        <f>IF(Konteringsliste!C55="","",IF($E51="",0,Konteringsliste!C55))</f>
        <v/>
      </c>
      <c r="E51" s="374" t="str">
        <f>IF(Konteringsliste!D55="","",Konteringsliste!D55)</f>
        <v/>
      </c>
      <c r="F51" s="374" t="str">
        <f>IF(Konteringsliste!E55="","",Konteringsliste!E55)</f>
        <v/>
      </c>
      <c r="G51" s="456" t="str">
        <f>IF(Konteringsliste!F55="","",Konteringsliste!F55)</f>
        <v/>
      </c>
      <c r="H51" s="375" t="str">
        <f>IF(Konteringsliste!J55="","",IF($E51="",0,Konteringsliste!J55))</f>
        <v/>
      </c>
      <c r="I51" s="375">
        <f>IF(Konteringsliste!K55="","",IF($E51="",0,Konteringsliste!K55))</f>
        <v>0</v>
      </c>
      <c r="J51" s="375">
        <f>IF(Konteringsliste!L55="","",IF($E51="",0,Konteringsliste!L55))</f>
        <v>0</v>
      </c>
      <c r="K51" s="375">
        <f>IF(Konteringsliste!M55="","",IF($E51="",0,Konteringsliste!M55))</f>
        <v>0</v>
      </c>
    </row>
    <row r="52" spans="1:11">
      <c r="A52">
        <v>51</v>
      </c>
      <c r="B52" s="373" t="str">
        <f>IF(Konteringsliste!A56="","",IF($E52="","",Konteringsliste!A56))</f>
        <v/>
      </c>
      <c r="C52" s="374" t="str">
        <f>IF(Konteringsliste!B56="","",Konteringsliste!B56)</f>
        <v/>
      </c>
      <c r="D52" s="375" t="str">
        <f>IF(Konteringsliste!C56="","",IF($E52="",0,Konteringsliste!C56))</f>
        <v/>
      </c>
      <c r="E52" s="374" t="str">
        <f>IF(Konteringsliste!D56="","",Konteringsliste!D56)</f>
        <v/>
      </c>
      <c r="F52" s="374" t="str">
        <f>IF(Konteringsliste!E56="","",Konteringsliste!E56)</f>
        <v/>
      </c>
      <c r="G52" s="456" t="str">
        <f>IF(Konteringsliste!F56="","",Konteringsliste!F56)</f>
        <v/>
      </c>
      <c r="H52" s="375" t="str">
        <f>IF(Konteringsliste!J56="","",IF($E52="",0,Konteringsliste!J56))</f>
        <v/>
      </c>
      <c r="I52" s="375">
        <f>IF(Konteringsliste!K56="","",IF($E52="",0,Konteringsliste!K56))</f>
        <v>0</v>
      </c>
      <c r="J52" s="375">
        <f>IF(Konteringsliste!L56="","",IF($E52="",0,Konteringsliste!L56))</f>
        <v>0</v>
      </c>
      <c r="K52" s="375">
        <f>IF(Konteringsliste!M56="","",IF($E52="",0,Konteringsliste!M56))</f>
        <v>0</v>
      </c>
    </row>
    <row r="53" spans="1:11">
      <c r="A53">
        <v>52</v>
      </c>
      <c r="B53" s="373" t="str">
        <f>IF(Konteringsliste!A57="","",IF($E53="","",Konteringsliste!A57))</f>
        <v/>
      </c>
      <c r="C53" s="374" t="str">
        <f>IF(Konteringsliste!B57="","",Konteringsliste!B57)</f>
        <v/>
      </c>
      <c r="D53" s="375" t="str">
        <f>IF(Konteringsliste!C57="","",IF($E53="",0,Konteringsliste!C57))</f>
        <v/>
      </c>
      <c r="E53" s="374" t="str">
        <f>IF(Konteringsliste!D57="","",Konteringsliste!D57)</f>
        <v/>
      </c>
      <c r="F53" s="374" t="str">
        <f>IF(Konteringsliste!E57="","",Konteringsliste!E57)</f>
        <v/>
      </c>
      <c r="G53" s="456" t="str">
        <f>IF(Konteringsliste!F57="","",Konteringsliste!F57)</f>
        <v/>
      </c>
      <c r="H53" s="375" t="str">
        <f>IF(Konteringsliste!J57="","",IF($E53="",0,Konteringsliste!J57))</f>
        <v/>
      </c>
      <c r="I53" s="375">
        <f>IF(Konteringsliste!K57="","",IF($E53="",0,Konteringsliste!K57))</f>
        <v>0</v>
      </c>
      <c r="J53" s="375">
        <f>IF(Konteringsliste!L57="","",IF($E53="",0,Konteringsliste!L57))</f>
        <v>0</v>
      </c>
      <c r="K53" s="375">
        <f>IF(Konteringsliste!M57="","",IF($E53="",0,Konteringsliste!M57))</f>
        <v>0</v>
      </c>
    </row>
    <row r="54" spans="1:11">
      <c r="A54">
        <v>53</v>
      </c>
      <c r="B54" s="373" t="str">
        <f>IF(Konteringsliste!A58="","",IF($E54="","",Konteringsliste!A58))</f>
        <v/>
      </c>
      <c r="C54" s="374" t="str">
        <f>IF(Konteringsliste!B58="","",Konteringsliste!B58)</f>
        <v/>
      </c>
      <c r="D54" s="375" t="str">
        <f>IF(Konteringsliste!C58="","",IF($E54="",0,Konteringsliste!C58))</f>
        <v/>
      </c>
      <c r="E54" s="374" t="str">
        <f>IF(Konteringsliste!D58="","",Konteringsliste!D58)</f>
        <v/>
      </c>
      <c r="F54" s="374" t="str">
        <f>IF(Konteringsliste!E58="","",Konteringsliste!E58)</f>
        <v/>
      </c>
      <c r="G54" s="456" t="str">
        <f>IF(Konteringsliste!F58="","",Konteringsliste!F58)</f>
        <v/>
      </c>
      <c r="H54" s="375" t="str">
        <f>IF(Konteringsliste!J58="","",IF($E54="",0,Konteringsliste!J58))</f>
        <v/>
      </c>
      <c r="I54" s="375">
        <f>IF(Konteringsliste!K58="","",IF($E54="",0,Konteringsliste!K58))</f>
        <v>0</v>
      </c>
      <c r="J54" s="375">
        <f>IF(Konteringsliste!L58="","",IF($E54="",0,Konteringsliste!L58))</f>
        <v>0</v>
      </c>
      <c r="K54" s="375">
        <f>IF(Konteringsliste!M58="","",IF($E54="",0,Konteringsliste!M58))</f>
        <v>0</v>
      </c>
    </row>
    <row r="55" spans="1:11">
      <c r="A55">
        <v>54</v>
      </c>
      <c r="B55" s="373" t="str">
        <f>IF(Konteringsliste!A59="","",IF($E55="","",Konteringsliste!A59))</f>
        <v/>
      </c>
      <c r="C55" s="374" t="str">
        <f>IF(Konteringsliste!B59="","",Konteringsliste!B59)</f>
        <v/>
      </c>
      <c r="D55" s="375" t="str">
        <f>IF(Konteringsliste!C59="","",IF($E55="",0,Konteringsliste!C59))</f>
        <v/>
      </c>
      <c r="E55" s="374" t="str">
        <f>IF(Konteringsliste!D59="","",Konteringsliste!D59)</f>
        <v/>
      </c>
      <c r="F55" s="374" t="str">
        <f>IF(Konteringsliste!E59="","",Konteringsliste!E59)</f>
        <v/>
      </c>
      <c r="G55" s="456" t="str">
        <f>IF(Konteringsliste!F59="","",Konteringsliste!F59)</f>
        <v/>
      </c>
      <c r="H55" s="375" t="str">
        <f>IF(Konteringsliste!J59="","",IF($E55="",0,Konteringsliste!J59))</f>
        <v/>
      </c>
      <c r="I55" s="375">
        <f>IF(Konteringsliste!K59="","",IF($E55="",0,Konteringsliste!K59))</f>
        <v>0</v>
      </c>
      <c r="J55" s="375">
        <f>IF(Konteringsliste!L59="","",IF($E55="",0,Konteringsliste!L59))</f>
        <v>0</v>
      </c>
      <c r="K55" s="375">
        <f>IF(Konteringsliste!M59="","",IF($E55="",0,Konteringsliste!M59))</f>
        <v>0</v>
      </c>
    </row>
    <row r="56" spans="1:11">
      <c r="A56">
        <v>55</v>
      </c>
      <c r="B56" s="373" t="str">
        <f>IF(Konteringsliste!A60="","",IF($E56="","",Konteringsliste!A60))</f>
        <v/>
      </c>
      <c r="C56" s="374" t="str">
        <f>IF(Konteringsliste!B60="","",Konteringsliste!B60)</f>
        <v/>
      </c>
      <c r="D56" s="375" t="str">
        <f>IF(Konteringsliste!C60="","",IF($E56="",0,Konteringsliste!C60))</f>
        <v/>
      </c>
      <c r="E56" s="374" t="str">
        <f>IF(Konteringsliste!D60="","",Konteringsliste!D60)</f>
        <v/>
      </c>
      <c r="F56" s="374" t="str">
        <f>IF(Konteringsliste!E60="","",Konteringsliste!E60)</f>
        <v/>
      </c>
      <c r="G56" s="456" t="str">
        <f>IF(Konteringsliste!F60="","",Konteringsliste!F60)</f>
        <v/>
      </c>
      <c r="H56" s="375" t="str">
        <f>IF(Konteringsliste!J60="","",IF($E56="",0,Konteringsliste!J60))</f>
        <v/>
      </c>
      <c r="I56" s="375">
        <f>IF(Konteringsliste!K60="","",IF($E56="",0,Konteringsliste!K60))</f>
        <v>0</v>
      </c>
      <c r="J56" s="375">
        <f>IF(Konteringsliste!L60="","",IF($E56="",0,Konteringsliste!L60))</f>
        <v>0</v>
      </c>
      <c r="K56" s="375">
        <f>IF(Konteringsliste!M60="","",IF($E56="",0,Konteringsliste!M60))</f>
        <v>0</v>
      </c>
    </row>
    <row r="57" spans="1:11">
      <c r="A57">
        <v>56</v>
      </c>
      <c r="B57" s="373" t="str">
        <f>IF(Konteringsliste!A61="","",IF($E57="","",Konteringsliste!A61))</f>
        <v/>
      </c>
      <c r="C57" s="374" t="str">
        <f>IF(Konteringsliste!B61="","",Konteringsliste!B61)</f>
        <v/>
      </c>
      <c r="D57" s="375" t="str">
        <f>IF(Konteringsliste!C61="","",IF($E57="",0,Konteringsliste!C61))</f>
        <v/>
      </c>
      <c r="E57" s="374" t="str">
        <f>IF(Konteringsliste!D61="","",Konteringsliste!D61)</f>
        <v/>
      </c>
      <c r="F57" s="374" t="str">
        <f>IF(Konteringsliste!E61="","",Konteringsliste!E61)</f>
        <v/>
      </c>
      <c r="G57" s="456" t="str">
        <f>IF(Konteringsliste!F61="","",Konteringsliste!F61)</f>
        <v/>
      </c>
      <c r="H57" s="375" t="str">
        <f>IF(Konteringsliste!J61="","",IF($E57="",0,Konteringsliste!J61))</f>
        <v/>
      </c>
      <c r="I57" s="375">
        <f>IF(Konteringsliste!K61="","",IF($E57="",0,Konteringsliste!K61))</f>
        <v>0</v>
      </c>
      <c r="J57" s="375">
        <f>IF(Konteringsliste!L61="","",IF($E57="",0,Konteringsliste!L61))</f>
        <v>0</v>
      </c>
      <c r="K57" s="375">
        <f>IF(Konteringsliste!M61="","",IF($E57="",0,Konteringsliste!M61))</f>
        <v>0</v>
      </c>
    </row>
    <row r="58" spans="1:11">
      <c r="A58">
        <v>57</v>
      </c>
      <c r="B58" s="373" t="str">
        <f>IF(Konteringsliste!A62="","",IF($E58="","",Konteringsliste!A62))</f>
        <v/>
      </c>
      <c r="C58" s="374" t="str">
        <f>IF(Konteringsliste!B62="","",Konteringsliste!B62)</f>
        <v/>
      </c>
      <c r="D58" s="375" t="str">
        <f>IF(Konteringsliste!C62="","",IF($E58="",0,Konteringsliste!C62))</f>
        <v/>
      </c>
      <c r="E58" s="374" t="str">
        <f>IF(Konteringsliste!D62="","",Konteringsliste!D62)</f>
        <v/>
      </c>
      <c r="F58" s="374" t="str">
        <f>IF(Konteringsliste!E62="","",Konteringsliste!E62)</f>
        <v/>
      </c>
      <c r="G58" s="456" t="str">
        <f>IF(Konteringsliste!F62="","",Konteringsliste!F62)</f>
        <v/>
      </c>
      <c r="H58" s="375" t="str">
        <f>IF(Konteringsliste!J62="","",IF($E58="",0,Konteringsliste!J62))</f>
        <v/>
      </c>
      <c r="I58" s="375">
        <f>IF(Konteringsliste!K62="","",IF($E58="",0,Konteringsliste!K62))</f>
        <v>0</v>
      </c>
      <c r="J58" s="375">
        <f>IF(Konteringsliste!L62="","",IF($E58="",0,Konteringsliste!L62))</f>
        <v>0</v>
      </c>
      <c r="K58" s="375">
        <f>IF(Konteringsliste!M62="","",IF($E58="",0,Konteringsliste!M62))</f>
        <v>0</v>
      </c>
    </row>
    <row r="59" spans="1:11">
      <c r="A59">
        <v>58</v>
      </c>
      <c r="B59" s="373" t="str">
        <f>IF(Konteringsliste!A63="","",IF($E59="","",Konteringsliste!A63))</f>
        <v/>
      </c>
      <c r="C59" s="374" t="str">
        <f>IF(Konteringsliste!B63="","",Konteringsliste!B63)</f>
        <v/>
      </c>
      <c r="D59" s="375" t="str">
        <f>IF(Konteringsliste!C63="","",IF($E59="",0,Konteringsliste!C63))</f>
        <v/>
      </c>
      <c r="E59" s="374" t="str">
        <f>IF(Konteringsliste!D63="","",Konteringsliste!D63)</f>
        <v/>
      </c>
      <c r="F59" s="374" t="str">
        <f>IF(Konteringsliste!E63="","",Konteringsliste!E63)</f>
        <v/>
      </c>
      <c r="G59" s="456" t="str">
        <f>IF(Konteringsliste!F63="","",Konteringsliste!F63)</f>
        <v/>
      </c>
      <c r="H59" s="375" t="str">
        <f>IF(Konteringsliste!J63="","",IF($E59="",0,Konteringsliste!J63))</f>
        <v/>
      </c>
      <c r="I59" s="375">
        <f>IF(Konteringsliste!K63="","",IF($E59="",0,Konteringsliste!K63))</f>
        <v>0</v>
      </c>
      <c r="J59" s="375">
        <f>IF(Konteringsliste!L63="","",IF($E59="",0,Konteringsliste!L63))</f>
        <v>0</v>
      </c>
      <c r="K59" s="375">
        <f>IF(Konteringsliste!M63="","",IF($E59="",0,Konteringsliste!M63))</f>
        <v>0</v>
      </c>
    </row>
    <row r="60" spans="1:11">
      <c r="A60">
        <v>59</v>
      </c>
      <c r="B60" s="373" t="str">
        <f>IF(Konteringsliste!A64="","",IF($E60="","",Konteringsliste!A64))</f>
        <v/>
      </c>
      <c r="C60" s="374" t="str">
        <f>IF(Konteringsliste!B64="","",Konteringsliste!B64)</f>
        <v/>
      </c>
      <c r="D60" s="375" t="str">
        <f>IF(Konteringsliste!C64="","",IF($E60="",0,Konteringsliste!C64))</f>
        <v/>
      </c>
      <c r="E60" s="374" t="str">
        <f>IF(Konteringsliste!D64="","",Konteringsliste!D64)</f>
        <v/>
      </c>
      <c r="F60" s="374" t="str">
        <f>IF(Konteringsliste!E64="","",Konteringsliste!E64)</f>
        <v/>
      </c>
      <c r="G60" s="456" t="str">
        <f>IF(Konteringsliste!F64="","",Konteringsliste!F64)</f>
        <v/>
      </c>
      <c r="H60" s="375" t="str">
        <f>IF(Konteringsliste!J64="","",IF($E60="",0,Konteringsliste!J64))</f>
        <v/>
      </c>
      <c r="I60" s="375">
        <f>IF(Konteringsliste!K64="","",IF($E60="",0,Konteringsliste!K64))</f>
        <v>0</v>
      </c>
      <c r="J60" s="375">
        <f>IF(Konteringsliste!L64="","",IF($E60="",0,Konteringsliste!L64))</f>
        <v>0</v>
      </c>
      <c r="K60" s="375">
        <f>IF(Konteringsliste!M64="","",IF($E60="",0,Konteringsliste!M64))</f>
        <v>0</v>
      </c>
    </row>
    <row r="61" spans="1:11">
      <c r="A61">
        <v>60</v>
      </c>
      <c r="B61" s="373" t="str">
        <f>IF(Konteringsliste!A65="","",IF($E61="","",Konteringsliste!A65))</f>
        <v/>
      </c>
      <c r="C61" s="374" t="str">
        <f>IF(Konteringsliste!B65="","",Konteringsliste!B65)</f>
        <v/>
      </c>
      <c r="D61" s="375" t="str">
        <f>IF(Konteringsliste!C65="","",IF($E61="",0,Konteringsliste!C65))</f>
        <v/>
      </c>
      <c r="E61" s="374" t="str">
        <f>IF(Konteringsliste!D65="","",Konteringsliste!D65)</f>
        <v/>
      </c>
      <c r="F61" s="374" t="str">
        <f>IF(Konteringsliste!E65="","",Konteringsliste!E65)</f>
        <v/>
      </c>
      <c r="G61" s="456" t="str">
        <f>IF(Konteringsliste!F65="","",Konteringsliste!F65)</f>
        <v/>
      </c>
      <c r="H61" s="375" t="str">
        <f>IF(Konteringsliste!J65="","",IF($E61="",0,Konteringsliste!J65))</f>
        <v/>
      </c>
      <c r="I61" s="375">
        <f>IF(Konteringsliste!K65="","",IF($E61="",0,Konteringsliste!K65))</f>
        <v>0</v>
      </c>
      <c r="J61" s="375">
        <f>IF(Konteringsliste!L65="","",IF($E61="",0,Konteringsliste!L65))</f>
        <v>0</v>
      </c>
      <c r="K61" s="375">
        <f>IF(Konteringsliste!M65="","",IF($E61="",0,Konteringsliste!M65))</f>
        <v>0</v>
      </c>
    </row>
    <row r="62" spans="1:11">
      <c r="A62">
        <v>61</v>
      </c>
      <c r="B62" s="373" t="str">
        <f>IF(Konteringsliste!A66="","",IF($E62="","",Konteringsliste!A66))</f>
        <v/>
      </c>
      <c r="C62" s="374" t="str">
        <f>IF(Konteringsliste!B66="","",Konteringsliste!B66)</f>
        <v/>
      </c>
      <c r="D62" s="375" t="str">
        <f>IF(Konteringsliste!C66="","",IF($E62="",0,Konteringsliste!C66))</f>
        <v/>
      </c>
      <c r="E62" s="374" t="str">
        <f>IF(Konteringsliste!D66="","",Konteringsliste!D66)</f>
        <v/>
      </c>
      <c r="F62" s="374" t="str">
        <f>IF(Konteringsliste!E66="","",Konteringsliste!E66)</f>
        <v/>
      </c>
      <c r="G62" s="456" t="str">
        <f>IF(Konteringsliste!F66="","",Konteringsliste!F66)</f>
        <v/>
      </c>
      <c r="H62" s="375" t="str">
        <f>IF(Konteringsliste!J66="","",IF($E62="",0,Konteringsliste!J66))</f>
        <v/>
      </c>
      <c r="I62" s="375">
        <f>IF(Konteringsliste!K66="","",IF($E62="",0,Konteringsliste!K66))</f>
        <v>0</v>
      </c>
      <c r="J62" s="375">
        <f>IF(Konteringsliste!L66="","",IF($E62="",0,Konteringsliste!L66))</f>
        <v>0</v>
      </c>
      <c r="K62" s="375">
        <f>IF(Konteringsliste!M66="","",IF($E62="",0,Konteringsliste!M66))</f>
        <v>0</v>
      </c>
    </row>
    <row r="63" spans="1:11">
      <c r="A63">
        <v>62</v>
      </c>
      <c r="B63" s="373" t="str">
        <f>IF(Konteringsliste!A67="","",IF($E63="","",Konteringsliste!A67))</f>
        <v/>
      </c>
      <c r="C63" s="374" t="str">
        <f>IF(Konteringsliste!B67="","",Konteringsliste!B67)</f>
        <v/>
      </c>
      <c r="D63" s="375" t="str">
        <f>IF(Konteringsliste!C67="","",IF($E63="",0,Konteringsliste!C67))</f>
        <v/>
      </c>
      <c r="E63" s="374" t="str">
        <f>IF(Konteringsliste!D67="","",Konteringsliste!D67)</f>
        <v/>
      </c>
      <c r="F63" s="374" t="str">
        <f>IF(Konteringsliste!E67="","",Konteringsliste!E67)</f>
        <v/>
      </c>
      <c r="G63" s="456" t="str">
        <f>IF(Konteringsliste!F67="","",Konteringsliste!F67)</f>
        <v/>
      </c>
      <c r="H63" s="375" t="str">
        <f>IF(Konteringsliste!J67="","",IF($E63="",0,Konteringsliste!J67))</f>
        <v/>
      </c>
      <c r="I63" s="375">
        <f>IF(Konteringsliste!K67="","",IF($E63="",0,Konteringsliste!K67))</f>
        <v>0</v>
      </c>
      <c r="J63" s="375">
        <f>IF(Konteringsliste!L67="","",IF($E63="",0,Konteringsliste!L67))</f>
        <v>0</v>
      </c>
      <c r="K63" s="375">
        <f>IF(Konteringsliste!M67="","",IF($E63="",0,Konteringsliste!M67))</f>
        <v>0</v>
      </c>
    </row>
    <row r="64" spans="1:11">
      <c r="A64">
        <v>63</v>
      </c>
      <c r="B64" s="373" t="str">
        <f>IF(Konteringsliste!A68="","",IF($E64="","",Konteringsliste!A68))</f>
        <v/>
      </c>
      <c r="C64" s="374" t="str">
        <f>IF(Konteringsliste!B68="","",Konteringsliste!B68)</f>
        <v/>
      </c>
      <c r="D64" s="375" t="str">
        <f>IF(Konteringsliste!C68="","",IF($E64="",0,Konteringsliste!C68))</f>
        <v/>
      </c>
      <c r="E64" s="374" t="str">
        <f>IF(Konteringsliste!D68="","",Konteringsliste!D68)</f>
        <v/>
      </c>
      <c r="F64" s="374" t="str">
        <f>IF(Konteringsliste!E68="","",Konteringsliste!E68)</f>
        <v/>
      </c>
      <c r="G64" s="456" t="str">
        <f>IF(Konteringsliste!F68="","",Konteringsliste!F68)</f>
        <v/>
      </c>
      <c r="H64" s="375" t="str">
        <f>IF(Konteringsliste!J68="","",IF($E64="",0,Konteringsliste!J68))</f>
        <v/>
      </c>
      <c r="I64" s="375">
        <f>IF(Konteringsliste!K68="","",IF($E64="",0,Konteringsliste!K68))</f>
        <v>0</v>
      </c>
      <c r="J64" s="375">
        <f>IF(Konteringsliste!L68="","",IF($E64="",0,Konteringsliste!L68))</f>
        <v>0</v>
      </c>
      <c r="K64" s="375">
        <f>IF(Konteringsliste!M68="","",IF($E64="",0,Konteringsliste!M68))</f>
        <v>0</v>
      </c>
    </row>
    <row r="65" spans="1:11">
      <c r="A65">
        <v>64</v>
      </c>
      <c r="B65" s="373" t="str">
        <f>IF(Konteringsliste!A69="","",IF($E65="","",Konteringsliste!A69))</f>
        <v/>
      </c>
      <c r="C65" s="374" t="str">
        <f>IF(Konteringsliste!B69="","",Konteringsliste!B69)</f>
        <v/>
      </c>
      <c r="D65" s="375" t="str">
        <f>IF(Konteringsliste!C69="","",IF($E65="",0,Konteringsliste!C69))</f>
        <v/>
      </c>
      <c r="E65" s="374" t="str">
        <f>IF(Konteringsliste!D69="","",Konteringsliste!D69)</f>
        <v/>
      </c>
      <c r="F65" s="374" t="str">
        <f>IF(Konteringsliste!E69="","",Konteringsliste!E69)</f>
        <v/>
      </c>
      <c r="G65" s="456" t="str">
        <f>IF(Konteringsliste!F69="","",Konteringsliste!F69)</f>
        <v/>
      </c>
      <c r="H65" s="375" t="str">
        <f>IF(Konteringsliste!J69="","",IF($E65="",0,Konteringsliste!J69))</f>
        <v/>
      </c>
      <c r="I65" s="375">
        <f>IF(Konteringsliste!K69="","",IF($E65="",0,Konteringsliste!K69))</f>
        <v>0</v>
      </c>
      <c r="J65" s="375">
        <f>IF(Konteringsliste!L69="","",IF($E65="",0,Konteringsliste!L69))</f>
        <v>0</v>
      </c>
      <c r="K65" s="375">
        <f>IF(Konteringsliste!M69="","",IF($E65="",0,Konteringsliste!M69))</f>
        <v>0</v>
      </c>
    </row>
    <row r="66" spans="1:11">
      <c r="A66">
        <v>65</v>
      </c>
      <c r="B66" s="373" t="str">
        <f>IF(Konteringsliste!A70="","",IF($E66="","",Konteringsliste!A70))</f>
        <v/>
      </c>
      <c r="C66" s="374" t="str">
        <f>IF(Konteringsliste!B70="","",Konteringsliste!B70)</f>
        <v/>
      </c>
      <c r="D66" s="375" t="str">
        <f>IF(Konteringsliste!C70="","",IF($E66="",0,Konteringsliste!C70))</f>
        <v/>
      </c>
      <c r="E66" s="374" t="str">
        <f>IF(Konteringsliste!D70="","",Konteringsliste!D70)</f>
        <v/>
      </c>
      <c r="F66" s="374" t="str">
        <f>IF(Konteringsliste!E70="","",Konteringsliste!E70)</f>
        <v/>
      </c>
      <c r="G66" s="456" t="str">
        <f>IF(Konteringsliste!F70="","",Konteringsliste!F70)</f>
        <v/>
      </c>
      <c r="H66" s="375" t="str">
        <f>IF(Konteringsliste!J70="","",IF($E66="",0,Konteringsliste!J70))</f>
        <v/>
      </c>
      <c r="I66" s="375">
        <f>IF(Konteringsliste!K70="","",IF($E66="",0,Konteringsliste!K70))</f>
        <v>0</v>
      </c>
      <c r="J66" s="375">
        <f>IF(Konteringsliste!L70="","",IF($E66="",0,Konteringsliste!L70))</f>
        <v>0</v>
      </c>
      <c r="K66" s="375">
        <f>IF(Konteringsliste!M70="","",IF($E66="",0,Konteringsliste!M70))</f>
        <v>0</v>
      </c>
    </row>
    <row r="67" spans="1:11">
      <c r="A67">
        <v>66</v>
      </c>
      <c r="B67" s="373" t="str">
        <f>IF(Konteringsliste!A71="","",IF($E67="","",Konteringsliste!A71))</f>
        <v/>
      </c>
      <c r="C67" s="374" t="str">
        <f>IF(Konteringsliste!B71="","",Konteringsliste!B71)</f>
        <v/>
      </c>
      <c r="D67" s="375" t="str">
        <f>IF(Konteringsliste!C71="","",IF($E67="",0,Konteringsliste!C71))</f>
        <v/>
      </c>
      <c r="E67" s="374" t="str">
        <f>IF(Konteringsliste!D71="","",Konteringsliste!D71)</f>
        <v/>
      </c>
      <c r="F67" s="374" t="str">
        <f>IF(Konteringsliste!E71="","",Konteringsliste!E71)</f>
        <v/>
      </c>
      <c r="G67" s="456" t="str">
        <f>IF(Konteringsliste!F71="","",Konteringsliste!F71)</f>
        <v/>
      </c>
      <c r="H67" s="375" t="str">
        <f>IF(Konteringsliste!J71="","",IF($E67="",0,Konteringsliste!J71))</f>
        <v/>
      </c>
      <c r="I67" s="375">
        <f>IF(Konteringsliste!K71="","",IF($E67="",0,Konteringsliste!K71))</f>
        <v>0</v>
      </c>
      <c r="J67" s="375">
        <f>IF(Konteringsliste!L71="","",IF($E67="",0,Konteringsliste!L71))</f>
        <v>0</v>
      </c>
      <c r="K67" s="375">
        <f>IF(Konteringsliste!M71="","",IF($E67="",0,Konteringsliste!M71))</f>
        <v>0</v>
      </c>
    </row>
    <row r="68" spans="1:11">
      <c r="A68">
        <v>67</v>
      </c>
      <c r="B68" s="373" t="str">
        <f>IF(Konteringsliste!A72="","",IF($E68="","",Konteringsliste!A72))</f>
        <v/>
      </c>
      <c r="C68" s="374" t="str">
        <f>IF(Konteringsliste!B72="","",Konteringsliste!B72)</f>
        <v/>
      </c>
      <c r="D68" s="375" t="str">
        <f>IF(Konteringsliste!C72="","",IF($E68="",0,Konteringsliste!C72))</f>
        <v/>
      </c>
      <c r="E68" s="374" t="str">
        <f>IF(Konteringsliste!D72="","",Konteringsliste!D72)</f>
        <v/>
      </c>
      <c r="F68" s="374" t="str">
        <f>IF(Konteringsliste!E72="","",Konteringsliste!E72)</f>
        <v/>
      </c>
      <c r="G68" s="456" t="str">
        <f>IF(Konteringsliste!F72="","",Konteringsliste!F72)</f>
        <v/>
      </c>
      <c r="H68" s="375" t="str">
        <f>IF(Konteringsliste!J72="","",IF($E68="",0,Konteringsliste!J72))</f>
        <v/>
      </c>
      <c r="I68" s="375">
        <f>IF(Konteringsliste!K72="","",IF($E68="",0,Konteringsliste!K72))</f>
        <v>0</v>
      </c>
      <c r="J68" s="375">
        <f>IF(Konteringsliste!L72="","",IF($E68="",0,Konteringsliste!L72))</f>
        <v>0</v>
      </c>
      <c r="K68" s="375">
        <f>IF(Konteringsliste!M72="","",IF($E68="",0,Konteringsliste!M72))</f>
        <v>0</v>
      </c>
    </row>
    <row r="69" spans="1:11">
      <c r="A69">
        <v>68</v>
      </c>
      <c r="B69" s="373" t="str">
        <f>IF(Konteringsliste!A73="","",IF($E69="","",Konteringsliste!A73))</f>
        <v/>
      </c>
      <c r="C69" s="374" t="str">
        <f>IF(Konteringsliste!B73="","",Konteringsliste!B73)</f>
        <v/>
      </c>
      <c r="D69" s="375" t="str">
        <f>IF(Konteringsliste!C73="","",IF($E69="",0,Konteringsliste!C73))</f>
        <v/>
      </c>
      <c r="E69" s="374" t="str">
        <f>IF(Konteringsliste!D73="","",Konteringsliste!D73)</f>
        <v/>
      </c>
      <c r="F69" s="374" t="str">
        <f>IF(Konteringsliste!E73="","",Konteringsliste!E73)</f>
        <v/>
      </c>
      <c r="G69" s="456" t="str">
        <f>IF(Konteringsliste!F73="","",Konteringsliste!F73)</f>
        <v/>
      </c>
      <c r="H69" s="375" t="str">
        <f>IF(Konteringsliste!J73="","",IF($E69="",0,Konteringsliste!J73))</f>
        <v/>
      </c>
      <c r="I69" s="375">
        <f>IF(Konteringsliste!K73="","",IF($E69="",0,Konteringsliste!K73))</f>
        <v>0</v>
      </c>
      <c r="J69" s="375">
        <f>IF(Konteringsliste!L73="","",IF($E69="",0,Konteringsliste!L73))</f>
        <v>0</v>
      </c>
      <c r="K69" s="375">
        <f>IF(Konteringsliste!M73="","",IF($E69="",0,Konteringsliste!M73))</f>
        <v>0</v>
      </c>
    </row>
    <row r="70" spans="1:11">
      <c r="A70">
        <v>69</v>
      </c>
      <c r="B70" s="373" t="str">
        <f>IF(Konteringsliste!A74="","",IF($E70="","",Konteringsliste!A74))</f>
        <v/>
      </c>
      <c r="C70" s="374" t="str">
        <f>IF(Konteringsliste!B74="","",Konteringsliste!B74)</f>
        <v/>
      </c>
      <c r="D70" s="375" t="str">
        <f>IF(Konteringsliste!C74="","",IF($E70="",0,Konteringsliste!C74))</f>
        <v/>
      </c>
      <c r="E70" s="374" t="str">
        <f>IF(Konteringsliste!D74="","",Konteringsliste!D74)</f>
        <v/>
      </c>
      <c r="F70" s="374" t="str">
        <f>IF(Konteringsliste!E74="","",Konteringsliste!E74)</f>
        <v/>
      </c>
      <c r="G70" s="456" t="str">
        <f>IF(Konteringsliste!F74="","",Konteringsliste!F74)</f>
        <v/>
      </c>
      <c r="H70" s="375" t="str">
        <f>IF(Konteringsliste!J74="","",IF($E70="",0,Konteringsliste!J74))</f>
        <v/>
      </c>
      <c r="I70" s="375">
        <f>IF(Konteringsliste!K74="","",IF($E70="",0,Konteringsliste!K74))</f>
        <v>0</v>
      </c>
      <c r="J70" s="375">
        <f>IF(Konteringsliste!L74="","",IF($E70="",0,Konteringsliste!L74))</f>
        <v>0</v>
      </c>
      <c r="K70" s="375">
        <f>IF(Konteringsliste!M74="","",IF($E70="",0,Konteringsliste!M74))</f>
        <v>0</v>
      </c>
    </row>
    <row r="71" spans="1:11">
      <c r="A71">
        <v>70</v>
      </c>
      <c r="B71" s="373" t="str">
        <f>IF(Konteringsliste!A75="","",IF($E71="","",Konteringsliste!A75))</f>
        <v/>
      </c>
      <c r="C71" s="374" t="str">
        <f>IF(Konteringsliste!B75="","",Konteringsliste!B75)</f>
        <v/>
      </c>
      <c r="D71" s="375" t="str">
        <f>IF(Konteringsliste!C75="","",IF($E71="",0,Konteringsliste!C75))</f>
        <v/>
      </c>
      <c r="E71" s="374" t="str">
        <f>IF(Konteringsliste!D75="","",Konteringsliste!D75)</f>
        <v/>
      </c>
      <c r="F71" s="374" t="str">
        <f>IF(Konteringsliste!E75="","",Konteringsliste!E75)</f>
        <v/>
      </c>
      <c r="G71" s="456" t="str">
        <f>IF(Konteringsliste!F75="","",Konteringsliste!F75)</f>
        <v/>
      </c>
      <c r="H71" s="375" t="str">
        <f>IF(Konteringsliste!J75="","",IF($E71="",0,Konteringsliste!J75))</f>
        <v/>
      </c>
      <c r="I71" s="375">
        <f>IF(Konteringsliste!K75="","",IF($E71="",0,Konteringsliste!K75))</f>
        <v>0</v>
      </c>
      <c r="J71" s="375">
        <f>IF(Konteringsliste!L75="","",IF($E71="",0,Konteringsliste!L75))</f>
        <v>0</v>
      </c>
      <c r="K71" s="375">
        <f>IF(Konteringsliste!M75="","",IF($E71="",0,Konteringsliste!M75))</f>
        <v>0</v>
      </c>
    </row>
    <row r="72" spans="1:11">
      <c r="A72">
        <v>71</v>
      </c>
      <c r="B72" s="373" t="str">
        <f>IF(Konteringsliste!A76="","",IF($E72="","",Konteringsliste!A76))</f>
        <v/>
      </c>
      <c r="C72" s="374" t="str">
        <f>IF(Konteringsliste!B76="","",Konteringsliste!B76)</f>
        <v/>
      </c>
      <c r="D72" s="375" t="str">
        <f>IF(Konteringsliste!C76="","",IF($E72="",0,Konteringsliste!C76))</f>
        <v/>
      </c>
      <c r="E72" s="374" t="str">
        <f>IF(Konteringsliste!D76="","",Konteringsliste!D76)</f>
        <v/>
      </c>
      <c r="F72" s="374" t="str">
        <f>IF(Konteringsliste!E76="","",Konteringsliste!E76)</f>
        <v/>
      </c>
      <c r="G72" s="456" t="str">
        <f>IF(Konteringsliste!F76="","",Konteringsliste!F76)</f>
        <v/>
      </c>
      <c r="H72" s="375" t="str">
        <f>IF(Konteringsliste!J76="","",IF($E72="",0,Konteringsliste!J76))</f>
        <v/>
      </c>
      <c r="I72" s="375">
        <f>IF(Konteringsliste!K76="","",IF($E72="",0,Konteringsliste!K76))</f>
        <v>0</v>
      </c>
      <c r="J72" s="375">
        <f>IF(Konteringsliste!L76="","",IF($E72="",0,Konteringsliste!L76))</f>
        <v>0</v>
      </c>
      <c r="K72" s="375">
        <f>IF(Konteringsliste!M76="","",IF($E72="",0,Konteringsliste!M76))</f>
        <v>0</v>
      </c>
    </row>
    <row r="73" spans="1:11">
      <c r="A73">
        <v>72</v>
      </c>
      <c r="B73" s="373" t="str">
        <f>IF(Konteringsliste!A77="","",IF($E73="","",Konteringsliste!A77))</f>
        <v/>
      </c>
      <c r="C73" s="374" t="str">
        <f>IF(Konteringsliste!B77="","",Konteringsliste!B77)</f>
        <v/>
      </c>
      <c r="D73" s="375" t="str">
        <f>IF(Konteringsliste!C77="","",IF($E73="",0,Konteringsliste!C77))</f>
        <v/>
      </c>
      <c r="E73" s="374" t="str">
        <f>IF(Konteringsliste!D77="","",Konteringsliste!D77)</f>
        <v/>
      </c>
      <c r="F73" s="374" t="str">
        <f>IF(Konteringsliste!E77="","",Konteringsliste!E77)</f>
        <v/>
      </c>
      <c r="G73" s="456" t="str">
        <f>IF(Konteringsliste!F77="","",Konteringsliste!F77)</f>
        <v/>
      </c>
      <c r="H73" s="375" t="str">
        <f>IF(Konteringsliste!J77="","",IF($E73="",0,Konteringsliste!J77))</f>
        <v/>
      </c>
      <c r="I73" s="375">
        <f>IF(Konteringsliste!K77="","",IF($E73="",0,Konteringsliste!K77))</f>
        <v>0</v>
      </c>
      <c r="J73" s="375">
        <f>IF(Konteringsliste!L77="","",IF($E73="",0,Konteringsliste!L77))</f>
        <v>0</v>
      </c>
      <c r="K73" s="375">
        <f>IF(Konteringsliste!M77="","",IF($E73="",0,Konteringsliste!M77))</f>
        <v>0</v>
      </c>
    </row>
    <row r="74" spans="1:11">
      <c r="A74">
        <v>73</v>
      </c>
      <c r="B74" s="373" t="str">
        <f>IF(Konteringsliste!A78="","",IF($E74="","",Konteringsliste!A78))</f>
        <v/>
      </c>
      <c r="C74" s="374" t="str">
        <f>IF(Konteringsliste!B78="","",Konteringsliste!B78)</f>
        <v/>
      </c>
      <c r="D74" s="375" t="str">
        <f>IF(Konteringsliste!C78="","",IF($E74="",0,Konteringsliste!C78))</f>
        <v/>
      </c>
      <c r="E74" s="374" t="str">
        <f>IF(Konteringsliste!D78="","",Konteringsliste!D78)</f>
        <v/>
      </c>
      <c r="F74" s="374" t="str">
        <f>IF(Konteringsliste!E78="","",Konteringsliste!E78)</f>
        <v/>
      </c>
      <c r="G74" s="456" t="str">
        <f>IF(Konteringsliste!F78="","",Konteringsliste!F78)</f>
        <v/>
      </c>
      <c r="H74" s="375" t="str">
        <f>IF(Konteringsliste!J78="","",IF($E74="",0,Konteringsliste!J78))</f>
        <v/>
      </c>
      <c r="I74" s="375">
        <f>IF(Konteringsliste!K78="","",IF($E74="",0,Konteringsliste!K78))</f>
        <v>0</v>
      </c>
      <c r="J74" s="375">
        <f>IF(Konteringsliste!L78="","",IF($E74="",0,Konteringsliste!L78))</f>
        <v>0</v>
      </c>
      <c r="K74" s="375">
        <f>IF(Konteringsliste!M78="","",IF($E74="",0,Konteringsliste!M78))</f>
        <v>0</v>
      </c>
    </row>
    <row r="75" spans="1:11">
      <c r="A75">
        <v>74</v>
      </c>
      <c r="B75" s="373" t="str">
        <f>IF(Konteringsliste!A79="","",IF($E75="","",Konteringsliste!A79))</f>
        <v/>
      </c>
      <c r="C75" s="374" t="str">
        <f>IF(Konteringsliste!B79="","",Konteringsliste!B79)</f>
        <v/>
      </c>
      <c r="D75" s="375" t="str">
        <f>IF(Konteringsliste!C79="","",IF($E75="",0,Konteringsliste!C79))</f>
        <v/>
      </c>
      <c r="E75" s="374" t="str">
        <f>IF(Konteringsliste!D79="","",Konteringsliste!D79)</f>
        <v/>
      </c>
      <c r="F75" s="374" t="str">
        <f>IF(Konteringsliste!E79="","",Konteringsliste!E79)</f>
        <v/>
      </c>
      <c r="G75" s="456" t="str">
        <f>IF(Konteringsliste!F79="","",Konteringsliste!F79)</f>
        <v/>
      </c>
      <c r="H75" s="375" t="str">
        <f>IF(Konteringsliste!J79="","",IF($E75="",0,Konteringsliste!J79))</f>
        <v/>
      </c>
      <c r="I75" s="375">
        <f>IF(Konteringsliste!K79="","",IF($E75="",0,Konteringsliste!K79))</f>
        <v>0</v>
      </c>
      <c r="J75" s="375">
        <f>IF(Konteringsliste!L79="","",IF($E75="",0,Konteringsliste!L79))</f>
        <v>0</v>
      </c>
      <c r="K75" s="375">
        <f>IF(Konteringsliste!M79="","",IF($E75="",0,Konteringsliste!M79))</f>
        <v>0</v>
      </c>
    </row>
    <row r="76" spans="1:11">
      <c r="A76">
        <v>75</v>
      </c>
      <c r="B76" s="373" t="str">
        <f>IF(Konteringsliste!A80="","",IF($E76="","",Konteringsliste!A80))</f>
        <v/>
      </c>
      <c r="C76" s="374" t="str">
        <f>IF(Konteringsliste!B80="","",Konteringsliste!B80)</f>
        <v/>
      </c>
      <c r="D76" s="375" t="str">
        <f>IF(Konteringsliste!C80="","",IF($E76="",0,Konteringsliste!C80))</f>
        <v/>
      </c>
      <c r="E76" s="374" t="str">
        <f>IF(Konteringsliste!D80="","",Konteringsliste!D80)</f>
        <v/>
      </c>
      <c r="F76" s="374" t="str">
        <f>IF(Konteringsliste!E80="","",Konteringsliste!E80)</f>
        <v/>
      </c>
      <c r="G76" s="456" t="str">
        <f>IF(Konteringsliste!F80="","",Konteringsliste!F80)</f>
        <v/>
      </c>
      <c r="H76" s="375" t="str">
        <f>IF(Konteringsliste!J80="","",IF($E76="",0,Konteringsliste!J80))</f>
        <v/>
      </c>
      <c r="I76" s="375">
        <f>IF(Konteringsliste!K80="","",IF($E76="",0,Konteringsliste!K80))</f>
        <v>0</v>
      </c>
      <c r="J76" s="375">
        <f>IF(Konteringsliste!L80="","",IF($E76="",0,Konteringsliste!L80))</f>
        <v>0</v>
      </c>
      <c r="K76" s="375">
        <f>IF(Konteringsliste!M80="","",IF($E76="",0,Konteringsliste!M80))</f>
        <v>0</v>
      </c>
    </row>
    <row r="77" spans="1:11">
      <c r="A77">
        <v>76</v>
      </c>
      <c r="B77" s="373" t="str">
        <f>IF(Konteringsliste!A81="","",IF($E77="","",Konteringsliste!A81))</f>
        <v/>
      </c>
      <c r="C77" s="374" t="str">
        <f>IF(Konteringsliste!B81="","",Konteringsliste!B81)</f>
        <v/>
      </c>
      <c r="D77" s="375" t="str">
        <f>IF(Konteringsliste!C81="","",IF($E77="",0,Konteringsliste!C81))</f>
        <v/>
      </c>
      <c r="E77" s="374" t="str">
        <f>IF(Konteringsliste!D81="","",Konteringsliste!D81)</f>
        <v/>
      </c>
      <c r="F77" s="374" t="str">
        <f>IF(Konteringsliste!E81="","",Konteringsliste!E81)</f>
        <v/>
      </c>
      <c r="G77" s="456" t="str">
        <f>IF(Konteringsliste!F81="","",Konteringsliste!F81)</f>
        <v/>
      </c>
      <c r="H77" s="375" t="str">
        <f>IF(Konteringsliste!J81="","",IF($E77="",0,Konteringsliste!J81))</f>
        <v/>
      </c>
      <c r="I77" s="375">
        <f>IF(Konteringsliste!K81="","",IF($E77="",0,Konteringsliste!K81))</f>
        <v>0</v>
      </c>
      <c r="J77" s="375">
        <f>IF(Konteringsliste!L81="","",IF($E77="",0,Konteringsliste!L81))</f>
        <v>0</v>
      </c>
      <c r="K77" s="375">
        <f>IF(Konteringsliste!M81="","",IF($E77="",0,Konteringsliste!M81))</f>
        <v>0</v>
      </c>
    </row>
    <row r="78" spans="1:11">
      <c r="A78">
        <v>77</v>
      </c>
      <c r="B78" s="373" t="str">
        <f>IF(Konteringsliste!A82="","",IF($E78="","",Konteringsliste!A82))</f>
        <v/>
      </c>
      <c r="C78" s="374" t="str">
        <f>IF(Konteringsliste!B82="","",Konteringsliste!B82)</f>
        <v/>
      </c>
      <c r="D78" s="375" t="str">
        <f>IF(Konteringsliste!C82="","",IF($E78="",0,Konteringsliste!C82))</f>
        <v/>
      </c>
      <c r="E78" s="374" t="str">
        <f>IF(Konteringsliste!D82="","",Konteringsliste!D82)</f>
        <v/>
      </c>
      <c r="F78" s="374" t="str">
        <f>IF(Konteringsliste!E82="","",Konteringsliste!E82)</f>
        <v/>
      </c>
      <c r="G78" s="456" t="str">
        <f>IF(Konteringsliste!F82="","",Konteringsliste!F82)</f>
        <v/>
      </c>
      <c r="H78" s="375" t="str">
        <f>IF(Konteringsliste!J82="","",IF($E78="",0,Konteringsliste!J82))</f>
        <v/>
      </c>
      <c r="I78" s="375">
        <f>IF(Konteringsliste!K82="","",IF($E78="",0,Konteringsliste!K82))</f>
        <v>0</v>
      </c>
      <c r="J78" s="375">
        <f>IF(Konteringsliste!L82="","",IF($E78="",0,Konteringsliste!L82))</f>
        <v>0</v>
      </c>
      <c r="K78" s="375">
        <f>IF(Konteringsliste!M82="","",IF($E78="",0,Konteringsliste!M82))</f>
        <v>0</v>
      </c>
    </row>
    <row r="79" spans="1:11">
      <c r="A79">
        <v>78</v>
      </c>
      <c r="B79" s="373" t="str">
        <f>IF(Konteringsliste!A83="","",IF($E79="","",Konteringsliste!A83))</f>
        <v/>
      </c>
      <c r="C79" s="374" t="str">
        <f>IF(Konteringsliste!B83="","",Konteringsliste!B83)</f>
        <v/>
      </c>
      <c r="D79" s="375" t="str">
        <f>IF(Konteringsliste!C83="","",IF($E79="",0,Konteringsliste!C83))</f>
        <v/>
      </c>
      <c r="E79" s="374" t="str">
        <f>IF(Konteringsliste!D83="","",Konteringsliste!D83)</f>
        <v/>
      </c>
      <c r="F79" s="374" t="str">
        <f>IF(Konteringsliste!E83="","",Konteringsliste!E83)</f>
        <v/>
      </c>
      <c r="G79" s="456" t="str">
        <f>IF(Konteringsliste!F83="","",Konteringsliste!F83)</f>
        <v/>
      </c>
      <c r="H79" s="375" t="str">
        <f>IF(Konteringsliste!J83="","",IF($E79="",0,Konteringsliste!J83))</f>
        <v/>
      </c>
      <c r="I79" s="375">
        <f>IF(Konteringsliste!K83="","",IF($E79="",0,Konteringsliste!K83))</f>
        <v>0</v>
      </c>
      <c r="J79" s="375">
        <f>IF(Konteringsliste!L83="","",IF($E79="",0,Konteringsliste!L83))</f>
        <v>0</v>
      </c>
      <c r="K79" s="375">
        <f>IF(Konteringsliste!M83="","",IF($E79="",0,Konteringsliste!M83))</f>
        <v>0</v>
      </c>
    </row>
    <row r="80" spans="1:11">
      <c r="A80">
        <v>79</v>
      </c>
      <c r="B80" s="373" t="str">
        <f>IF(Konteringsliste!A84="","",IF($E80="","",Konteringsliste!A84))</f>
        <v/>
      </c>
      <c r="C80" s="374" t="str">
        <f>IF(Konteringsliste!B84="","",Konteringsliste!B84)</f>
        <v/>
      </c>
      <c r="D80" s="375" t="str">
        <f>IF(Konteringsliste!C84="","",IF($E80="",0,Konteringsliste!C84))</f>
        <v/>
      </c>
      <c r="E80" s="374" t="str">
        <f>IF(Konteringsliste!D84="","",Konteringsliste!D84)</f>
        <v/>
      </c>
      <c r="F80" s="374" t="str">
        <f>IF(Konteringsliste!E84="","",Konteringsliste!E84)</f>
        <v/>
      </c>
      <c r="G80" s="456" t="str">
        <f>IF(Konteringsliste!F84="","",Konteringsliste!F84)</f>
        <v/>
      </c>
      <c r="H80" s="375" t="str">
        <f>IF(Konteringsliste!J84="","",IF($E80="",0,Konteringsliste!J84))</f>
        <v/>
      </c>
      <c r="I80" s="375">
        <f>IF(Konteringsliste!K84="","",IF($E80="",0,Konteringsliste!K84))</f>
        <v>0</v>
      </c>
      <c r="J80" s="375">
        <f>IF(Konteringsliste!L84="","",IF($E80="",0,Konteringsliste!L84))</f>
        <v>0</v>
      </c>
      <c r="K80" s="375">
        <f>IF(Konteringsliste!M84="","",IF($E80="",0,Konteringsliste!M84))</f>
        <v>0</v>
      </c>
    </row>
    <row r="81" spans="1:11">
      <c r="A81">
        <v>80</v>
      </c>
      <c r="B81" s="373" t="str">
        <f>IF(Konteringsliste!A85="","",IF($E81="","",Konteringsliste!A85))</f>
        <v/>
      </c>
      <c r="C81" s="374" t="str">
        <f>IF(Konteringsliste!B85="","",Konteringsliste!B85)</f>
        <v/>
      </c>
      <c r="D81" s="375" t="str">
        <f>IF(Konteringsliste!C85="","",IF($E81="",0,Konteringsliste!C85))</f>
        <v/>
      </c>
      <c r="E81" s="374" t="str">
        <f>IF(Konteringsliste!D85="","",Konteringsliste!D85)</f>
        <v/>
      </c>
      <c r="F81" s="374" t="str">
        <f>IF(Konteringsliste!E85="","",Konteringsliste!E85)</f>
        <v/>
      </c>
      <c r="G81" s="456" t="str">
        <f>IF(Konteringsliste!F85="","",Konteringsliste!F85)</f>
        <v/>
      </c>
      <c r="H81" s="375" t="str">
        <f>IF(Konteringsliste!J85="","",IF($E81="",0,Konteringsliste!J85))</f>
        <v/>
      </c>
      <c r="I81" s="375">
        <f>IF(Konteringsliste!K85="","",IF($E81="",0,Konteringsliste!K85))</f>
        <v>0</v>
      </c>
      <c r="J81" s="375">
        <f>IF(Konteringsliste!L85="","",IF($E81="",0,Konteringsliste!L85))</f>
        <v>0</v>
      </c>
      <c r="K81" s="375">
        <f>IF(Konteringsliste!M85="","",IF($E81="",0,Konteringsliste!M85))</f>
        <v>0</v>
      </c>
    </row>
    <row r="82" spans="1:11">
      <c r="A82">
        <v>81</v>
      </c>
      <c r="B82" s="373" t="str">
        <f>IF(Konteringsliste!A86="","",IF($E82="","",Konteringsliste!A86))</f>
        <v/>
      </c>
      <c r="C82" s="374" t="str">
        <f>IF(Konteringsliste!B86="","",Konteringsliste!B86)</f>
        <v/>
      </c>
      <c r="D82" s="375" t="str">
        <f>IF(Konteringsliste!C86="","",IF($E82="",0,Konteringsliste!C86))</f>
        <v/>
      </c>
      <c r="E82" s="374" t="str">
        <f>IF(Konteringsliste!D86="","",Konteringsliste!D86)</f>
        <v/>
      </c>
      <c r="F82" s="374" t="str">
        <f>IF(Konteringsliste!E86="","",Konteringsliste!E86)</f>
        <v/>
      </c>
      <c r="G82" s="456" t="str">
        <f>IF(Konteringsliste!F86="","",Konteringsliste!F86)</f>
        <v/>
      </c>
      <c r="H82" s="375" t="str">
        <f>IF(Konteringsliste!J86="","",IF($E82="",0,Konteringsliste!J86))</f>
        <v/>
      </c>
      <c r="I82" s="375">
        <f>IF(Konteringsliste!K86="","",IF($E82="",0,Konteringsliste!K86))</f>
        <v>0</v>
      </c>
      <c r="J82" s="375">
        <f>IF(Konteringsliste!L86="","",IF($E82="",0,Konteringsliste!L86))</f>
        <v>0</v>
      </c>
      <c r="K82" s="375">
        <f>IF(Konteringsliste!M86="","",IF($E82="",0,Konteringsliste!M86))</f>
        <v>0</v>
      </c>
    </row>
    <row r="83" spans="1:11">
      <c r="A83">
        <v>82</v>
      </c>
      <c r="B83" s="373" t="str">
        <f>IF(Konteringsliste!A87="","",IF($E83="","",Konteringsliste!A87))</f>
        <v/>
      </c>
      <c r="C83" s="374" t="str">
        <f>IF(Konteringsliste!B87="","",Konteringsliste!B87)</f>
        <v/>
      </c>
      <c r="D83" s="375" t="str">
        <f>IF(Konteringsliste!C87="","",IF($E83="",0,Konteringsliste!C87))</f>
        <v/>
      </c>
      <c r="E83" s="374" t="str">
        <f>IF(Konteringsliste!D87="","",Konteringsliste!D87)</f>
        <v/>
      </c>
      <c r="F83" s="374" t="str">
        <f>IF(Konteringsliste!E87="","",Konteringsliste!E87)</f>
        <v/>
      </c>
      <c r="G83" s="456" t="str">
        <f>IF(Konteringsliste!F87="","",Konteringsliste!F87)</f>
        <v/>
      </c>
      <c r="H83" s="375" t="str">
        <f>IF(Konteringsliste!J87="","",IF($E83="",0,Konteringsliste!J87))</f>
        <v/>
      </c>
      <c r="I83" s="375">
        <f>IF(Konteringsliste!K87="","",IF($E83="",0,Konteringsliste!K87))</f>
        <v>0</v>
      </c>
      <c r="J83" s="375">
        <f>IF(Konteringsliste!L87="","",IF($E83="",0,Konteringsliste!L87))</f>
        <v>0</v>
      </c>
      <c r="K83" s="375">
        <f>IF(Konteringsliste!M87="","",IF($E83="",0,Konteringsliste!M87))</f>
        <v>0</v>
      </c>
    </row>
    <row r="84" spans="1:11">
      <c r="A84">
        <v>83</v>
      </c>
      <c r="B84" s="373" t="str">
        <f>IF(Konteringsliste!A88="","",IF($E84="","",Konteringsliste!A88))</f>
        <v/>
      </c>
      <c r="C84" s="374" t="str">
        <f>IF(Konteringsliste!B88="","",Konteringsliste!B88)</f>
        <v/>
      </c>
      <c r="D84" s="375" t="str">
        <f>IF(Konteringsliste!C88="","",IF($E84="",0,Konteringsliste!C88))</f>
        <v/>
      </c>
      <c r="E84" s="374" t="str">
        <f>IF(Konteringsliste!D88="","",Konteringsliste!D88)</f>
        <v/>
      </c>
      <c r="F84" s="374" t="str">
        <f>IF(Konteringsliste!E88="","",Konteringsliste!E88)</f>
        <v/>
      </c>
      <c r="G84" s="456" t="str">
        <f>IF(Konteringsliste!F88="","",Konteringsliste!F88)</f>
        <v/>
      </c>
      <c r="H84" s="375" t="str">
        <f>IF(Konteringsliste!J88="","",IF($E84="",0,Konteringsliste!J88))</f>
        <v/>
      </c>
      <c r="I84" s="375">
        <f>IF(Konteringsliste!K88="","",IF($E84="",0,Konteringsliste!K88))</f>
        <v>0</v>
      </c>
      <c r="J84" s="375">
        <f>IF(Konteringsliste!L88="","",IF($E84="",0,Konteringsliste!L88))</f>
        <v>0</v>
      </c>
      <c r="K84" s="375">
        <f>IF(Konteringsliste!M88="","",IF($E84="",0,Konteringsliste!M88))</f>
        <v>0</v>
      </c>
    </row>
    <row r="85" spans="1:11">
      <c r="A85">
        <v>84</v>
      </c>
      <c r="B85" s="373" t="str">
        <f>IF(Konteringsliste!A89="","",IF($E85="","",Konteringsliste!A89))</f>
        <v/>
      </c>
      <c r="C85" s="374" t="str">
        <f>IF(Konteringsliste!B89="","",Konteringsliste!B89)</f>
        <v/>
      </c>
      <c r="D85" s="375" t="str">
        <f>IF(Konteringsliste!C89="","",IF($E85="",0,Konteringsliste!C89))</f>
        <v/>
      </c>
      <c r="E85" s="374" t="str">
        <f>IF(Konteringsliste!D89="","",Konteringsliste!D89)</f>
        <v/>
      </c>
      <c r="F85" s="374" t="str">
        <f>IF(Konteringsliste!E89="","",Konteringsliste!E89)</f>
        <v/>
      </c>
      <c r="G85" s="456" t="str">
        <f>IF(Konteringsliste!F89="","",Konteringsliste!F89)</f>
        <v/>
      </c>
      <c r="H85" s="375" t="str">
        <f>IF(Konteringsliste!J89="","",IF($E85="",0,Konteringsliste!J89))</f>
        <v/>
      </c>
      <c r="I85" s="375">
        <f>IF(Konteringsliste!K89="","",IF($E85="",0,Konteringsliste!K89))</f>
        <v>0</v>
      </c>
      <c r="J85" s="375">
        <f>IF(Konteringsliste!L89="","",IF($E85="",0,Konteringsliste!L89))</f>
        <v>0</v>
      </c>
      <c r="K85" s="375">
        <f>IF(Konteringsliste!M89="","",IF($E85="",0,Konteringsliste!M89))</f>
        <v>0</v>
      </c>
    </row>
    <row r="86" spans="1:11">
      <c r="A86">
        <v>85</v>
      </c>
      <c r="B86" s="373" t="str">
        <f>IF(Konteringsliste!A90="","",IF($E86="","",Konteringsliste!A90))</f>
        <v/>
      </c>
      <c r="C86" s="374" t="str">
        <f>IF(Konteringsliste!B90="","",Konteringsliste!B90)</f>
        <v/>
      </c>
      <c r="D86" s="375" t="str">
        <f>IF(Konteringsliste!C90="","",IF($E86="",0,Konteringsliste!C90))</f>
        <v/>
      </c>
      <c r="E86" s="374" t="str">
        <f>IF(Konteringsliste!D90="","",Konteringsliste!D90)</f>
        <v/>
      </c>
      <c r="F86" s="374" t="str">
        <f>IF(Konteringsliste!E90="","",Konteringsliste!E90)</f>
        <v/>
      </c>
      <c r="G86" s="456" t="str">
        <f>IF(Konteringsliste!F90="","",Konteringsliste!F90)</f>
        <v/>
      </c>
      <c r="H86" s="375" t="str">
        <f>IF(Konteringsliste!J90="","",IF($E86="",0,Konteringsliste!J90))</f>
        <v/>
      </c>
      <c r="I86" s="375">
        <f>IF(Konteringsliste!K90="","",IF($E86="",0,Konteringsliste!K90))</f>
        <v>0</v>
      </c>
      <c r="J86" s="375">
        <f>IF(Konteringsliste!L90="","",IF($E86="",0,Konteringsliste!L90))</f>
        <v>0</v>
      </c>
      <c r="K86" s="375">
        <f>IF(Konteringsliste!M90="","",IF($E86="",0,Konteringsliste!M90))</f>
        <v>0</v>
      </c>
    </row>
    <row r="87" spans="1:11">
      <c r="A87">
        <v>86</v>
      </c>
      <c r="B87" s="373" t="str">
        <f>IF(Konteringsliste!A91="","",IF($E87="","",Konteringsliste!A91))</f>
        <v/>
      </c>
      <c r="C87" s="374" t="str">
        <f>IF(Konteringsliste!B91="","",Konteringsliste!B91)</f>
        <v/>
      </c>
      <c r="D87" s="375" t="str">
        <f>IF(Konteringsliste!C91="","",IF($E87="",0,Konteringsliste!C91))</f>
        <v/>
      </c>
      <c r="E87" s="374" t="str">
        <f>IF(Konteringsliste!D91="","",Konteringsliste!D91)</f>
        <v/>
      </c>
      <c r="F87" s="374" t="str">
        <f>IF(Konteringsliste!E91="","",Konteringsliste!E91)</f>
        <v/>
      </c>
      <c r="G87" s="456" t="str">
        <f>IF(Konteringsliste!F91="","",Konteringsliste!F91)</f>
        <v/>
      </c>
      <c r="H87" s="375" t="str">
        <f>IF(Konteringsliste!J91="","",IF($E87="",0,Konteringsliste!J91))</f>
        <v/>
      </c>
      <c r="I87" s="375">
        <f>IF(Konteringsliste!K91="","",IF($E87="",0,Konteringsliste!K91))</f>
        <v>0</v>
      </c>
      <c r="J87" s="375">
        <f>IF(Konteringsliste!L91="","",IF($E87="",0,Konteringsliste!L91))</f>
        <v>0</v>
      </c>
      <c r="K87" s="375">
        <f>IF(Konteringsliste!M91="","",IF($E87="",0,Konteringsliste!M91))</f>
        <v>0</v>
      </c>
    </row>
    <row r="88" spans="1:11">
      <c r="A88">
        <v>87</v>
      </c>
      <c r="B88" s="373" t="str">
        <f>IF(Konteringsliste!A92="","",IF($E88="","",Konteringsliste!A92))</f>
        <v/>
      </c>
      <c r="C88" s="374" t="str">
        <f>IF(Konteringsliste!B92="","",Konteringsliste!B92)</f>
        <v/>
      </c>
      <c r="D88" s="375" t="str">
        <f>IF(Konteringsliste!C92="","",IF($E88="",0,Konteringsliste!C92))</f>
        <v/>
      </c>
      <c r="E88" s="374" t="str">
        <f>IF(Konteringsliste!D92="","",Konteringsliste!D92)</f>
        <v/>
      </c>
      <c r="F88" s="374" t="str">
        <f>IF(Konteringsliste!E92="","",Konteringsliste!E92)</f>
        <v/>
      </c>
      <c r="G88" s="456" t="str">
        <f>IF(Konteringsliste!F92="","",Konteringsliste!F92)</f>
        <v/>
      </c>
      <c r="H88" s="375" t="str">
        <f>IF(Konteringsliste!J92="","",IF($E88="",0,Konteringsliste!J92))</f>
        <v/>
      </c>
      <c r="I88" s="375">
        <f>IF(Konteringsliste!K92="","",IF($E88="",0,Konteringsliste!K92))</f>
        <v>0</v>
      </c>
      <c r="J88" s="375">
        <f>IF(Konteringsliste!L92="","",IF($E88="",0,Konteringsliste!L92))</f>
        <v>0</v>
      </c>
      <c r="K88" s="375">
        <f>IF(Konteringsliste!M92="","",IF($E88="",0,Konteringsliste!M92))</f>
        <v>0</v>
      </c>
    </row>
    <row r="89" spans="1:11">
      <c r="A89">
        <v>88</v>
      </c>
      <c r="B89" s="373" t="str">
        <f>IF(Konteringsliste!A93="","",IF($E89="","",Konteringsliste!A93))</f>
        <v/>
      </c>
      <c r="C89" s="374" t="str">
        <f>IF(Konteringsliste!B93="","",Konteringsliste!B93)</f>
        <v/>
      </c>
      <c r="D89" s="375" t="str">
        <f>IF(Konteringsliste!C93="","",IF($E89="",0,Konteringsliste!C93))</f>
        <v/>
      </c>
      <c r="E89" s="374" t="str">
        <f>IF(Konteringsliste!D93="","",Konteringsliste!D93)</f>
        <v/>
      </c>
      <c r="F89" s="374" t="str">
        <f>IF(Konteringsliste!E93="","",Konteringsliste!E93)</f>
        <v/>
      </c>
      <c r="G89" s="456" t="str">
        <f>IF(Konteringsliste!F93="","",Konteringsliste!F93)</f>
        <v/>
      </c>
      <c r="H89" s="375" t="str">
        <f>IF(Konteringsliste!J93="","",IF($E89="",0,Konteringsliste!J93))</f>
        <v/>
      </c>
      <c r="I89" s="375">
        <f>IF(Konteringsliste!K93="","",IF($E89="",0,Konteringsliste!K93))</f>
        <v>0</v>
      </c>
      <c r="J89" s="375">
        <f>IF(Konteringsliste!L93="","",IF($E89="",0,Konteringsliste!L93))</f>
        <v>0</v>
      </c>
      <c r="K89" s="375">
        <f>IF(Konteringsliste!M93="","",IF($E89="",0,Konteringsliste!M93))</f>
        <v>0</v>
      </c>
    </row>
    <row r="90" spans="1:11">
      <c r="A90">
        <v>89</v>
      </c>
      <c r="B90" s="373" t="str">
        <f>IF(Konteringsliste!A94="","",IF($E90="","",Konteringsliste!A94))</f>
        <v/>
      </c>
      <c r="C90" s="374" t="str">
        <f>IF(Konteringsliste!B94="","",Konteringsliste!B94)</f>
        <v/>
      </c>
      <c r="D90" s="375" t="str">
        <f>IF(Konteringsliste!C94="","",IF($E90="",0,Konteringsliste!C94))</f>
        <v/>
      </c>
      <c r="E90" s="374" t="str">
        <f>IF(Konteringsliste!D94="","",Konteringsliste!D94)</f>
        <v/>
      </c>
      <c r="F90" s="374" t="str">
        <f>IF(Konteringsliste!E94="","",Konteringsliste!E94)</f>
        <v/>
      </c>
      <c r="G90" s="456" t="str">
        <f>IF(Konteringsliste!F94="","",Konteringsliste!F94)</f>
        <v/>
      </c>
      <c r="H90" s="375" t="str">
        <f>IF(Konteringsliste!J94="","",IF($E90="",0,Konteringsliste!J94))</f>
        <v/>
      </c>
      <c r="I90" s="375">
        <f>IF(Konteringsliste!K94="","",IF($E90="",0,Konteringsliste!K94))</f>
        <v>0</v>
      </c>
      <c r="J90" s="375">
        <f>IF(Konteringsliste!L94="","",IF($E90="",0,Konteringsliste!L94))</f>
        <v>0</v>
      </c>
      <c r="K90" s="375">
        <f>IF(Konteringsliste!M94="","",IF($E90="",0,Konteringsliste!M94))</f>
        <v>0</v>
      </c>
    </row>
    <row r="91" spans="1:11">
      <c r="A91">
        <v>90</v>
      </c>
      <c r="B91" s="373" t="str">
        <f>IF(Konteringsliste!A95="","",IF($E91="","",Konteringsliste!A95))</f>
        <v/>
      </c>
      <c r="C91" s="374" t="str">
        <f>IF(Konteringsliste!B95="","",Konteringsliste!B95)</f>
        <v/>
      </c>
      <c r="D91" s="375" t="str">
        <f>IF(Konteringsliste!C95="","",IF($E91="",0,Konteringsliste!C95))</f>
        <v/>
      </c>
      <c r="E91" s="374" t="str">
        <f>IF(Konteringsliste!D95="","",Konteringsliste!D95)</f>
        <v/>
      </c>
      <c r="F91" s="374" t="str">
        <f>IF(Konteringsliste!E95="","",Konteringsliste!E95)</f>
        <v/>
      </c>
      <c r="G91" s="456" t="str">
        <f>IF(Konteringsliste!F95="","",Konteringsliste!F95)</f>
        <v/>
      </c>
      <c r="H91" s="375" t="str">
        <f>IF(Konteringsliste!J95="","",IF($E91="",0,Konteringsliste!J95))</f>
        <v/>
      </c>
      <c r="I91" s="375">
        <f>IF(Konteringsliste!K95="","",IF($E91="",0,Konteringsliste!K95))</f>
        <v>0</v>
      </c>
      <c r="J91" s="375">
        <f>IF(Konteringsliste!L95="","",IF($E91="",0,Konteringsliste!L95))</f>
        <v>0</v>
      </c>
      <c r="K91" s="375">
        <f>IF(Konteringsliste!M95="","",IF($E91="",0,Konteringsliste!M95))</f>
        <v>0</v>
      </c>
    </row>
    <row r="92" spans="1:11">
      <c r="A92">
        <v>91</v>
      </c>
      <c r="B92" s="373" t="str">
        <f>IF(Konteringsliste!A6="","",IF($E92="","",Konteringsliste!A6))</f>
        <v/>
      </c>
      <c r="C92" s="374" t="str">
        <f>IF(Konteringsliste!B6="","",Konteringsliste!B6)</f>
        <v/>
      </c>
      <c r="D92" s="375" t="str">
        <f>IF(Konteringsliste!C96="","",IF($E92="",0,Konteringsliste!C96))</f>
        <v/>
      </c>
      <c r="E92" s="374" t="str">
        <f>IF(Konteringsliste!G6="","",Konteringsliste!G6)</f>
        <v/>
      </c>
      <c r="F92" s="374" t="str">
        <f>IF(Konteringsliste!H6="","",Konteringsliste!H6)</f>
        <v/>
      </c>
      <c r="G92" s="456" t="str">
        <f>IF(Konteringsliste!I6="","",Konteringsliste!I6)</f>
        <v/>
      </c>
      <c r="H92" s="375" t="str">
        <f>IF(Konteringsliste!J6="","",IF($E92="",0,Konteringsliste!J6))</f>
        <v/>
      </c>
      <c r="I92" s="375">
        <f>IF(Konteringsliste!K6="","",IF($E92="",0,Konteringsliste!K6))</f>
        <v>0</v>
      </c>
      <c r="J92" s="375">
        <f>IF(Konteringsliste!L6="","",IF($E92="",0,Konteringsliste!L6))</f>
        <v>0</v>
      </c>
      <c r="K92" s="375">
        <f>IF(Konteringsliste!M6="","",IF($E92="",0,Konteringsliste!M6))</f>
        <v>0</v>
      </c>
    </row>
    <row r="93" spans="1:11">
      <c r="A93">
        <v>92</v>
      </c>
      <c r="B93" s="373" t="str">
        <f>IF(Konteringsliste!A7="","",IF($E93="","",Konteringsliste!A7))</f>
        <v/>
      </c>
      <c r="C93" s="374" t="str">
        <f>IF(Konteringsliste!B7="","",Konteringsliste!B7)</f>
        <v/>
      </c>
      <c r="D93" s="375" t="str">
        <f>IF(Konteringsliste!C97="","",IF($E93="",0,Konteringsliste!C97))</f>
        <v/>
      </c>
      <c r="E93" s="374" t="str">
        <f>IF(Konteringsliste!G7="","",Konteringsliste!G7)</f>
        <v/>
      </c>
      <c r="F93" s="374" t="str">
        <f>IF(Konteringsliste!H7="","",Konteringsliste!H7)</f>
        <v/>
      </c>
      <c r="G93" s="456" t="str">
        <f>IF(Konteringsliste!I7="","",Konteringsliste!I7)</f>
        <v/>
      </c>
      <c r="H93" s="375" t="str">
        <f>IF(Konteringsliste!J7="","",IF($E93="",0,Konteringsliste!J7))</f>
        <v/>
      </c>
      <c r="I93" s="375">
        <f>IF(Konteringsliste!K7="","",IF($E93="",0,Konteringsliste!K7))</f>
        <v>0</v>
      </c>
      <c r="J93" s="375">
        <f>IF(Konteringsliste!L7="","",IF($E93="",0,Konteringsliste!L7))</f>
        <v>0</v>
      </c>
      <c r="K93" s="375">
        <f>IF(Konteringsliste!M7="","",IF($E93="",0,Konteringsliste!M7))</f>
        <v>0</v>
      </c>
    </row>
    <row r="94" spans="1:11">
      <c r="A94">
        <v>93</v>
      </c>
      <c r="B94" s="373" t="str">
        <f>IF(Konteringsliste!A8="","",IF($E94="","",Konteringsliste!A8))</f>
        <v/>
      </c>
      <c r="C94" s="374" t="str">
        <f>IF(Konteringsliste!B8="","",Konteringsliste!B8)</f>
        <v/>
      </c>
      <c r="D94" s="375" t="str">
        <f>IF(Konteringsliste!C98="","",IF($E94="",0,Konteringsliste!C98))</f>
        <v/>
      </c>
      <c r="E94" s="374" t="str">
        <f>IF(Konteringsliste!G8="","",Konteringsliste!G8)</f>
        <v/>
      </c>
      <c r="F94" s="374" t="str">
        <f>IF(Konteringsliste!H8="","",Konteringsliste!H8)</f>
        <v/>
      </c>
      <c r="G94" s="456" t="str">
        <f>IF(Konteringsliste!I8="","",Konteringsliste!I8)</f>
        <v/>
      </c>
      <c r="H94" s="375" t="str">
        <f>IF(Konteringsliste!J8="","",IF($E94="",0,Konteringsliste!J8))</f>
        <v/>
      </c>
      <c r="I94" s="375">
        <f>IF(Konteringsliste!K8="","",IF($E94="",0,Konteringsliste!K8))</f>
        <v>0</v>
      </c>
      <c r="J94" s="375">
        <f>IF(Konteringsliste!L8="","",IF($E94="",0,Konteringsliste!L8))</f>
        <v>0</v>
      </c>
      <c r="K94" s="375">
        <f>IF(Konteringsliste!M8="","",IF($E94="",0,Konteringsliste!M8))</f>
        <v>0</v>
      </c>
    </row>
    <row r="95" spans="1:11">
      <c r="A95">
        <v>94</v>
      </c>
      <c r="B95" s="373" t="str">
        <f>IF(Konteringsliste!A9="","",IF($E95="","",Konteringsliste!A9))</f>
        <v/>
      </c>
      <c r="C95" s="374" t="str">
        <f>IF(Konteringsliste!B9="","",Konteringsliste!B9)</f>
        <v/>
      </c>
      <c r="D95" s="375" t="str">
        <f>IF(Konteringsliste!C99="","",IF($E95="",0,Konteringsliste!C99))</f>
        <v/>
      </c>
      <c r="E95" s="374" t="str">
        <f>IF(Konteringsliste!G9="","",Konteringsliste!G9)</f>
        <v/>
      </c>
      <c r="F95" s="374" t="str">
        <f>IF(Konteringsliste!H9="","",Konteringsliste!H9)</f>
        <v/>
      </c>
      <c r="G95" s="456" t="str">
        <f>IF(Konteringsliste!I9="","",Konteringsliste!I9)</f>
        <v/>
      </c>
      <c r="H95" s="375" t="str">
        <f>IF(Konteringsliste!J9="","",IF($E95="",0,Konteringsliste!J9))</f>
        <v/>
      </c>
      <c r="I95" s="375">
        <f>IF(Konteringsliste!K9="","",IF($E95="",0,Konteringsliste!K9))</f>
        <v>0</v>
      </c>
      <c r="J95" s="375">
        <f>IF(Konteringsliste!L9="","",IF($E95="",0,Konteringsliste!L9))</f>
        <v>0</v>
      </c>
      <c r="K95" s="375">
        <f>IF(Konteringsliste!M9="","",IF($E95="",0,Konteringsliste!M9))</f>
        <v>0</v>
      </c>
    </row>
    <row r="96" spans="1:11">
      <c r="A96">
        <v>95</v>
      </c>
      <c r="B96" s="373" t="str">
        <f>IF(Konteringsliste!A10="","",IF($E96="","",Konteringsliste!A10))</f>
        <v/>
      </c>
      <c r="C96" s="374" t="str">
        <f>IF(Konteringsliste!B10="","",Konteringsliste!B10)</f>
        <v/>
      </c>
      <c r="D96" s="375" t="str">
        <f>IF(Konteringsliste!C100="","",IF($E96="",0,Konteringsliste!C100))</f>
        <v/>
      </c>
      <c r="E96" s="374" t="str">
        <f>IF(Konteringsliste!G10="","",Konteringsliste!G10)</f>
        <v/>
      </c>
      <c r="F96" s="374" t="str">
        <f>IF(Konteringsliste!H10="","",Konteringsliste!H10)</f>
        <v/>
      </c>
      <c r="G96" s="456" t="str">
        <f>IF(Konteringsliste!I10="","",Konteringsliste!I10)</f>
        <v/>
      </c>
      <c r="H96" s="375" t="str">
        <f>IF(Konteringsliste!J10="","",IF($E96="",0,Konteringsliste!J10))</f>
        <v/>
      </c>
      <c r="I96" s="375">
        <f>IF(Konteringsliste!K10="","",IF($E96="",0,Konteringsliste!K10))</f>
        <v>0</v>
      </c>
      <c r="J96" s="375">
        <f>IF(Konteringsliste!L10="","",IF($E96="",0,Konteringsliste!L10))</f>
        <v>0</v>
      </c>
      <c r="K96" s="375">
        <f>IF(Konteringsliste!M10="","",IF($E96="",0,Konteringsliste!M10))</f>
        <v>0</v>
      </c>
    </row>
    <row r="97" spans="1:11">
      <c r="A97">
        <v>96</v>
      </c>
      <c r="B97" s="373" t="str">
        <f>IF(Konteringsliste!A11="","",IF($E97="","",Konteringsliste!A11))</f>
        <v/>
      </c>
      <c r="C97" s="374" t="str">
        <f>IF(Konteringsliste!B11="","",Konteringsliste!B11)</f>
        <v/>
      </c>
      <c r="D97" s="375" t="str">
        <f>IF(Konteringsliste!C101="","",IF($E97="",0,Konteringsliste!C101))</f>
        <v/>
      </c>
      <c r="E97" s="374" t="str">
        <f>IF(Konteringsliste!G11="","",Konteringsliste!G11)</f>
        <v/>
      </c>
      <c r="F97" s="374" t="str">
        <f>IF(Konteringsliste!H11="","",Konteringsliste!H11)</f>
        <v/>
      </c>
      <c r="G97" s="456" t="str">
        <f>IF(Konteringsliste!I11="","",Konteringsliste!I11)</f>
        <v/>
      </c>
      <c r="H97" s="375" t="str">
        <f>IF(Konteringsliste!J11="","",IF($E97="",0,Konteringsliste!J11))</f>
        <v/>
      </c>
      <c r="I97" s="375">
        <f>IF(Konteringsliste!K11="","",IF($E97="",0,Konteringsliste!K11))</f>
        <v>0</v>
      </c>
      <c r="J97" s="375">
        <f>IF(Konteringsliste!L11="","",IF($E97="",0,Konteringsliste!L11))</f>
        <v>0</v>
      </c>
      <c r="K97" s="375">
        <f>IF(Konteringsliste!M11="","",IF($E97="",0,Konteringsliste!M11))</f>
        <v>0</v>
      </c>
    </row>
    <row r="98" spans="1:11">
      <c r="A98">
        <v>97</v>
      </c>
      <c r="B98" s="373" t="str">
        <f>IF(Konteringsliste!A12="","",IF($E98="","",Konteringsliste!A12))</f>
        <v/>
      </c>
      <c r="C98" s="374" t="str">
        <f>IF(Konteringsliste!B12="","",Konteringsliste!B12)</f>
        <v/>
      </c>
      <c r="D98" s="375" t="str">
        <f>IF(Konteringsliste!C102="","",IF($E98="",0,Konteringsliste!C102))</f>
        <v/>
      </c>
      <c r="E98" s="374" t="str">
        <f>IF(Konteringsliste!G12="","",Konteringsliste!G12)</f>
        <v/>
      </c>
      <c r="F98" s="374" t="str">
        <f>IF(Konteringsliste!H12="","",Konteringsliste!H12)</f>
        <v/>
      </c>
      <c r="G98" s="456" t="str">
        <f>IF(Konteringsliste!I12="","",Konteringsliste!I12)</f>
        <v/>
      </c>
      <c r="H98" s="375" t="str">
        <f>IF(Konteringsliste!J12="","",IF($E98="",0,Konteringsliste!J12))</f>
        <v/>
      </c>
      <c r="I98" s="375">
        <f>IF(Konteringsliste!K12="","",IF($E98="",0,Konteringsliste!K12))</f>
        <v>0</v>
      </c>
      <c r="J98" s="375">
        <f>IF(Konteringsliste!L12="","",IF($E98="",0,Konteringsliste!L12))</f>
        <v>0</v>
      </c>
      <c r="K98" s="375">
        <f>IF(Konteringsliste!M12="","",IF($E98="",0,Konteringsliste!M12))</f>
        <v>0</v>
      </c>
    </row>
    <row r="99" spans="1:11">
      <c r="A99">
        <v>98</v>
      </c>
      <c r="B99" s="373" t="str">
        <f>IF(Konteringsliste!A13="","",IF($E99="","",Konteringsliste!A13))</f>
        <v/>
      </c>
      <c r="C99" s="374" t="str">
        <f>IF(Konteringsliste!B13="","",Konteringsliste!B13)</f>
        <v/>
      </c>
      <c r="D99" s="375" t="str">
        <f>IF(Konteringsliste!C103="","",IF($E99="",0,Konteringsliste!C103))</f>
        <v/>
      </c>
      <c r="E99" s="374" t="str">
        <f>IF(Konteringsliste!G13="","",Konteringsliste!G13)</f>
        <v/>
      </c>
      <c r="F99" s="374" t="str">
        <f>IF(Konteringsliste!H13="","",Konteringsliste!H13)</f>
        <v/>
      </c>
      <c r="G99" s="456" t="str">
        <f>IF(Konteringsliste!I13="","",Konteringsliste!I13)</f>
        <v/>
      </c>
      <c r="H99" s="375" t="str">
        <f>IF(Konteringsliste!J13="","",IF($E99="",0,Konteringsliste!J13))</f>
        <v/>
      </c>
      <c r="I99" s="375">
        <f>IF(Konteringsliste!K13="","",IF($E99="",0,Konteringsliste!K13))</f>
        <v>0</v>
      </c>
      <c r="J99" s="375">
        <f>IF(Konteringsliste!L13="","",IF($E99="",0,Konteringsliste!L13))</f>
        <v>0</v>
      </c>
      <c r="K99" s="375">
        <f>IF(Konteringsliste!M13="","",IF($E99="",0,Konteringsliste!M13))</f>
        <v>0</v>
      </c>
    </row>
    <row r="100" spans="1:11">
      <c r="A100">
        <v>99</v>
      </c>
      <c r="B100" s="373" t="str">
        <f>IF(Konteringsliste!A14="","",IF($E100="","",Konteringsliste!A14))</f>
        <v/>
      </c>
      <c r="C100" s="374" t="str">
        <f>IF(Konteringsliste!B14="","",Konteringsliste!B14)</f>
        <v/>
      </c>
      <c r="D100" s="375" t="str">
        <f>IF(Konteringsliste!C104="","",IF($E100="",0,Konteringsliste!C104))</f>
        <v/>
      </c>
      <c r="E100" s="374" t="str">
        <f>IF(Konteringsliste!G14="","",Konteringsliste!G14)</f>
        <v/>
      </c>
      <c r="F100" s="374" t="str">
        <f>IF(Konteringsliste!H14="","",Konteringsliste!H14)</f>
        <v/>
      </c>
      <c r="G100" s="456" t="str">
        <f>IF(Konteringsliste!I14="","",Konteringsliste!I14)</f>
        <v/>
      </c>
      <c r="H100" s="375" t="str">
        <f>IF(Konteringsliste!J14="","",IF($E100="",0,Konteringsliste!J14))</f>
        <v/>
      </c>
      <c r="I100" s="375">
        <f>IF(Konteringsliste!K14="","",IF($E100="",0,Konteringsliste!K14))</f>
        <v>0</v>
      </c>
      <c r="J100" s="375">
        <f>IF(Konteringsliste!L14="","",IF($E100="",0,Konteringsliste!L14))</f>
        <v>0</v>
      </c>
      <c r="K100" s="375">
        <f>IF(Konteringsliste!M14="","",IF($E100="",0,Konteringsliste!M14))</f>
        <v>0</v>
      </c>
    </row>
    <row r="101" spans="1:11">
      <c r="A101">
        <v>100</v>
      </c>
      <c r="B101" s="373" t="str">
        <f>IF(Konteringsliste!A15="","",IF($E101="","",Konteringsliste!A15))</f>
        <v/>
      </c>
      <c r="C101" s="374" t="str">
        <f>IF(Konteringsliste!B15="","",Konteringsliste!B15)</f>
        <v/>
      </c>
      <c r="D101" s="375">
        <f>IF(Konteringsliste!C105="","",IF($E101="",0,Konteringsliste!C105))</f>
        <v>0</v>
      </c>
      <c r="E101" s="374" t="str">
        <f>IF(Konteringsliste!G15="","",Konteringsliste!G15)</f>
        <v/>
      </c>
      <c r="F101" s="374" t="str">
        <f>IF(Konteringsliste!H15="","",Konteringsliste!H15)</f>
        <v/>
      </c>
      <c r="G101" s="456" t="str">
        <f>IF(Konteringsliste!I15="","",Konteringsliste!I15)</f>
        <v/>
      </c>
      <c r="H101" s="375" t="str">
        <f>IF(Konteringsliste!J15="","",IF($E101="",0,Konteringsliste!J15))</f>
        <v/>
      </c>
      <c r="I101" s="375">
        <f>IF(Konteringsliste!K15="","",IF($E101="",0,Konteringsliste!K15))</f>
        <v>0</v>
      </c>
      <c r="J101" s="375">
        <f>IF(Konteringsliste!L15="","",IF($E101="",0,Konteringsliste!L15))</f>
        <v>0</v>
      </c>
      <c r="K101" s="375">
        <f>IF(Konteringsliste!M15="","",IF($E101="",0,Konteringsliste!M15))</f>
        <v>0</v>
      </c>
    </row>
    <row r="102" spans="1:11">
      <c r="A102">
        <v>101</v>
      </c>
      <c r="B102" s="373" t="str">
        <f>IF(Konteringsliste!A16="","",IF($E102="","",Konteringsliste!A16))</f>
        <v/>
      </c>
      <c r="C102" s="374" t="str">
        <f>IF(Konteringsliste!B16="","",Konteringsliste!B16)</f>
        <v/>
      </c>
      <c r="D102" s="375" t="str">
        <f>IF(Konteringsliste!C106="","",IF($E102="",0,Konteringsliste!C106))</f>
        <v/>
      </c>
      <c r="E102" s="374" t="str">
        <f>IF(Konteringsliste!G16="","",Konteringsliste!G16)</f>
        <v/>
      </c>
      <c r="F102" s="374" t="str">
        <f>IF(Konteringsliste!H16="","",Konteringsliste!H16)</f>
        <v/>
      </c>
      <c r="G102" s="456" t="str">
        <f>IF(Konteringsliste!I16="","",Konteringsliste!I16)</f>
        <v/>
      </c>
      <c r="H102" s="375" t="str">
        <f>IF(Konteringsliste!J16="","",IF($E102="",0,Konteringsliste!J16))</f>
        <v/>
      </c>
      <c r="I102" s="375">
        <f>IF(Konteringsliste!K16="","",IF($E102="",0,Konteringsliste!K16))</f>
        <v>0</v>
      </c>
      <c r="J102" s="375">
        <f>IF(Konteringsliste!L16="","",IF($E102="",0,Konteringsliste!L16))</f>
        <v>0</v>
      </c>
      <c r="K102" s="375">
        <f>IF(Konteringsliste!M16="","",IF($E102="",0,Konteringsliste!M16))</f>
        <v>0</v>
      </c>
    </row>
    <row r="103" spans="1:11">
      <c r="A103">
        <v>102</v>
      </c>
      <c r="B103" s="373" t="str">
        <f>IF(Konteringsliste!A17="","",IF($E103="","",Konteringsliste!A17))</f>
        <v/>
      </c>
      <c r="C103" s="374" t="str">
        <f>IF(Konteringsliste!B17="","",Konteringsliste!B17)</f>
        <v/>
      </c>
      <c r="D103" s="375" t="str">
        <f>IF(Konteringsliste!C107="","",IF($E103="",0,Konteringsliste!C107))</f>
        <v/>
      </c>
      <c r="E103" s="374" t="str">
        <f>IF(Konteringsliste!G17="","",Konteringsliste!G17)</f>
        <v/>
      </c>
      <c r="F103" s="374" t="str">
        <f>IF(Konteringsliste!H17="","",Konteringsliste!H17)</f>
        <v/>
      </c>
      <c r="G103" s="456" t="str">
        <f>IF(Konteringsliste!I17="","",Konteringsliste!I17)</f>
        <v/>
      </c>
      <c r="H103" s="375" t="str">
        <f>IF(Konteringsliste!J17="","",IF($E103="",0,Konteringsliste!J17))</f>
        <v/>
      </c>
      <c r="I103" s="375">
        <f>IF(Konteringsliste!K17="","",IF($E103="",0,Konteringsliste!K17))</f>
        <v>0</v>
      </c>
      <c r="J103" s="375">
        <f>IF(Konteringsliste!L17="","",IF($E103="",0,Konteringsliste!L17))</f>
        <v>0</v>
      </c>
      <c r="K103" s="375">
        <f>IF(Konteringsliste!M17="","",IF($E103="",0,Konteringsliste!M17))</f>
        <v>0</v>
      </c>
    </row>
    <row r="104" spans="1:11">
      <c r="A104">
        <v>103</v>
      </c>
      <c r="B104" s="373" t="str">
        <f>IF(Konteringsliste!A18="","",IF($E104="","",Konteringsliste!A18))</f>
        <v/>
      </c>
      <c r="C104" s="374" t="str">
        <f>IF(Konteringsliste!B18="","",Konteringsliste!B18)</f>
        <v/>
      </c>
      <c r="D104" s="375" t="str">
        <f>IF(Konteringsliste!C108="","",IF($E104="",0,Konteringsliste!C108))</f>
        <v/>
      </c>
      <c r="E104" s="374" t="str">
        <f>IF(Konteringsliste!G18="","",Konteringsliste!G18)</f>
        <v/>
      </c>
      <c r="F104" s="374" t="str">
        <f>IF(Konteringsliste!H18="","",Konteringsliste!H18)</f>
        <v/>
      </c>
      <c r="G104" s="456" t="str">
        <f>IF(Konteringsliste!I18="","",Konteringsliste!I18)</f>
        <v/>
      </c>
      <c r="H104" s="375" t="str">
        <f>IF(Konteringsliste!J18="","",IF($E104="",0,Konteringsliste!J18))</f>
        <v/>
      </c>
      <c r="I104" s="375">
        <f>IF(Konteringsliste!K18="","",IF($E104="",0,Konteringsliste!K18))</f>
        <v>0</v>
      </c>
      <c r="J104" s="375">
        <f>IF(Konteringsliste!L18="","",IF($E104="",0,Konteringsliste!L18))</f>
        <v>0</v>
      </c>
      <c r="K104" s="375">
        <f>IF(Konteringsliste!M18="","",IF($E104="",0,Konteringsliste!M18))</f>
        <v>0</v>
      </c>
    </row>
    <row r="105" spans="1:11">
      <c r="A105">
        <v>104</v>
      </c>
      <c r="B105" s="373" t="str">
        <f>IF(Konteringsliste!A19="","",IF($E105="","",Konteringsliste!A19))</f>
        <v/>
      </c>
      <c r="C105" s="374" t="str">
        <f>IF(Konteringsliste!B19="","",Konteringsliste!B19)</f>
        <v/>
      </c>
      <c r="D105" s="375" t="str">
        <f>IF(Konteringsliste!C109="","",IF($E105="",0,Konteringsliste!C109))</f>
        <v/>
      </c>
      <c r="E105" s="374" t="str">
        <f>IF(Konteringsliste!G19="","",Konteringsliste!G19)</f>
        <v/>
      </c>
      <c r="F105" s="374" t="str">
        <f>IF(Konteringsliste!H19="","",Konteringsliste!H19)</f>
        <v/>
      </c>
      <c r="G105" s="456" t="str">
        <f>IF(Konteringsliste!I19="","",Konteringsliste!I19)</f>
        <v/>
      </c>
      <c r="H105" s="375" t="str">
        <f>IF(Konteringsliste!J19="","",IF($E105="",0,Konteringsliste!J19))</f>
        <v/>
      </c>
      <c r="I105" s="375">
        <f>IF(Konteringsliste!K19="","",IF($E105="",0,Konteringsliste!K19))</f>
        <v>0</v>
      </c>
      <c r="J105" s="375">
        <f>IF(Konteringsliste!L19="","",IF($E105="",0,Konteringsliste!L19))</f>
        <v>0</v>
      </c>
      <c r="K105" s="375">
        <f>IF(Konteringsliste!M19="","",IF($E105="",0,Konteringsliste!M19))</f>
        <v>0</v>
      </c>
    </row>
    <row r="106" spans="1:11">
      <c r="A106">
        <v>105</v>
      </c>
      <c r="B106" s="373" t="str">
        <f>IF(Konteringsliste!A20="","",IF($E106="","",Konteringsliste!A20))</f>
        <v/>
      </c>
      <c r="C106" s="374" t="str">
        <f>IF(Konteringsliste!B20="","",Konteringsliste!B20)</f>
        <v/>
      </c>
      <c r="D106" s="375" t="str">
        <f>IF(Konteringsliste!C110="","",IF($E106="",0,Konteringsliste!C110))</f>
        <v/>
      </c>
      <c r="E106" s="374" t="str">
        <f>IF(Konteringsliste!G20="","",Konteringsliste!G20)</f>
        <v/>
      </c>
      <c r="F106" s="374" t="str">
        <f>IF(Konteringsliste!H20="","",Konteringsliste!H20)</f>
        <v/>
      </c>
      <c r="G106" s="456" t="str">
        <f>IF(Konteringsliste!I20="","",Konteringsliste!I20)</f>
        <v/>
      </c>
      <c r="H106" s="375" t="str">
        <f>IF(Konteringsliste!J20="","",IF($E106="",0,Konteringsliste!J20))</f>
        <v/>
      </c>
      <c r="I106" s="375">
        <f>IF(Konteringsliste!K20="","",IF($E106="",0,Konteringsliste!K20))</f>
        <v>0</v>
      </c>
      <c r="J106" s="375">
        <f>IF(Konteringsliste!L20="","",IF($E106="",0,Konteringsliste!L20))</f>
        <v>0</v>
      </c>
      <c r="K106" s="375">
        <f>IF(Konteringsliste!M20="","",IF($E106="",0,Konteringsliste!M20))</f>
        <v>0</v>
      </c>
    </row>
    <row r="107" spans="1:11">
      <c r="A107">
        <v>106</v>
      </c>
      <c r="B107" s="373" t="str">
        <f>IF(Konteringsliste!A21="","",IF($E107="","",Konteringsliste!A21))</f>
        <v/>
      </c>
      <c r="C107" s="374" t="str">
        <f>IF(Konteringsliste!B21="","",Konteringsliste!B21)</f>
        <v/>
      </c>
      <c r="D107" s="375" t="str">
        <f>IF(Konteringsliste!C111="","",IF($E107="",0,Konteringsliste!C111))</f>
        <v/>
      </c>
      <c r="E107" s="374" t="str">
        <f>IF(Konteringsliste!G21="","",Konteringsliste!G21)</f>
        <v/>
      </c>
      <c r="F107" s="374" t="str">
        <f>IF(Konteringsliste!H21="","",Konteringsliste!H21)</f>
        <v/>
      </c>
      <c r="G107" s="456" t="str">
        <f>IF(Konteringsliste!I21="","",Konteringsliste!I21)</f>
        <v/>
      </c>
      <c r="H107" s="375" t="str">
        <f>IF(Konteringsliste!J21="","",IF($E107="",0,Konteringsliste!J21))</f>
        <v/>
      </c>
      <c r="I107" s="375">
        <f>IF(Konteringsliste!K21="","",IF($E107="",0,Konteringsliste!K21))</f>
        <v>0</v>
      </c>
      <c r="J107" s="375">
        <f>IF(Konteringsliste!L21="","",IF($E107="",0,Konteringsliste!L21))</f>
        <v>0</v>
      </c>
      <c r="K107" s="375">
        <f>IF(Konteringsliste!M21="","",IF($E107="",0,Konteringsliste!M21))</f>
        <v>0</v>
      </c>
    </row>
    <row r="108" spans="1:11">
      <c r="A108">
        <v>107</v>
      </c>
      <c r="B108" s="373" t="str">
        <f>IF(Konteringsliste!A22="","",IF($E108="","",Konteringsliste!A22))</f>
        <v/>
      </c>
      <c r="C108" s="374" t="str">
        <f>IF(Konteringsliste!B22="","",Konteringsliste!B22)</f>
        <v/>
      </c>
      <c r="D108" s="375" t="str">
        <f>IF(Konteringsliste!C112="","",IF($E108="",0,Konteringsliste!C112))</f>
        <v/>
      </c>
      <c r="E108" s="374" t="str">
        <f>IF(Konteringsliste!G22="","",Konteringsliste!G22)</f>
        <v/>
      </c>
      <c r="F108" s="374" t="str">
        <f>IF(Konteringsliste!H22="","",Konteringsliste!H22)</f>
        <v/>
      </c>
      <c r="G108" s="456" t="str">
        <f>IF(Konteringsliste!I22="","",Konteringsliste!I22)</f>
        <v/>
      </c>
      <c r="H108" s="375" t="str">
        <f>IF(Konteringsliste!J22="","",IF($E108="",0,Konteringsliste!J22))</f>
        <v/>
      </c>
      <c r="I108" s="375">
        <f>IF(Konteringsliste!K22="","",IF($E108="",0,Konteringsliste!K22))</f>
        <v>0</v>
      </c>
      <c r="J108" s="375">
        <f>IF(Konteringsliste!L22="","",IF($E108="",0,Konteringsliste!L22))</f>
        <v>0</v>
      </c>
      <c r="K108" s="375">
        <f>IF(Konteringsliste!M22="","",IF($E108="",0,Konteringsliste!M22))</f>
        <v>0</v>
      </c>
    </row>
    <row r="109" spans="1:11">
      <c r="A109">
        <v>108</v>
      </c>
      <c r="B109" s="373" t="str">
        <f>IF(Konteringsliste!A23="","",IF($E109="","",Konteringsliste!A23))</f>
        <v/>
      </c>
      <c r="C109" s="374" t="str">
        <f>IF(Konteringsliste!B23="","",Konteringsliste!B23)</f>
        <v/>
      </c>
      <c r="D109" s="375" t="str">
        <f>IF(Konteringsliste!C113="","",IF($E109="",0,Konteringsliste!C113))</f>
        <v/>
      </c>
      <c r="E109" s="374" t="str">
        <f>IF(Konteringsliste!G23="","",Konteringsliste!G23)</f>
        <v/>
      </c>
      <c r="F109" s="374" t="str">
        <f>IF(Konteringsliste!H23="","",Konteringsliste!H23)</f>
        <v/>
      </c>
      <c r="G109" s="456" t="str">
        <f>IF(Konteringsliste!I23="","",Konteringsliste!I23)</f>
        <v/>
      </c>
      <c r="H109" s="375" t="str">
        <f>IF(Konteringsliste!J23="","",IF($E109="",0,Konteringsliste!J23))</f>
        <v/>
      </c>
      <c r="I109" s="375">
        <f>IF(Konteringsliste!K23="","",IF($E109="",0,Konteringsliste!K23))</f>
        <v>0</v>
      </c>
      <c r="J109" s="375">
        <f>IF(Konteringsliste!L23="","",IF($E109="",0,Konteringsliste!L23))</f>
        <v>0</v>
      </c>
      <c r="K109" s="375">
        <f>IF(Konteringsliste!M23="","",IF($E109="",0,Konteringsliste!M23))</f>
        <v>0</v>
      </c>
    </row>
    <row r="110" spans="1:11">
      <c r="A110">
        <v>109</v>
      </c>
      <c r="B110" s="373" t="str">
        <f>IF(Konteringsliste!A24="","",IF($E110="","",Konteringsliste!A24))</f>
        <v/>
      </c>
      <c r="C110" s="374" t="str">
        <f>IF(Konteringsliste!B24="","",Konteringsliste!B24)</f>
        <v/>
      </c>
      <c r="D110" s="375" t="str">
        <f>IF(Konteringsliste!C114="","",IF($E110="",0,Konteringsliste!C114))</f>
        <v/>
      </c>
      <c r="E110" s="374" t="str">
        <f>IF(Konteringsliste!G24="","",Konteringsliste!G24)</f>
        <v/>
      </c>
      <c r="F110" s="374" t="str">
        <f>IF(Konteringsliste!H24="","",Konteringsliste!H24)</f>
        <v/>
      </c>
      <c r="G110" s="456" t="str">
        <f>IF(Konteringsliste!I24="","",Konteringsliste!I24)</f>
        <v/>
      </c>
      <c r="H110" s="375" t="str">
        <f>IF(Konteringsliste!J24="","",IF($E110="",0,Konteringsliste!J24))</f>
        <v/>
      </c>
      <c r="I110" s="375">
        <f>IF(Konteringsliste!K24="","",IF($E110="",0,Konteringsliste!K24))</f>
        <v>0</v>
      </c>
      <c r="J110" s="375">
        <f>IF(Konteringsliste!L24="","",IF($E110="",0,Konteringsliste!L24))</f>
        <v>0</v>
      </c>
      <c r="K110" s="375">
        <f>IF(Konteringsliste!M24="","",IF($E110="",0,Konteringsliste!M24))</f>
        <v>0</v>
      </c>
    </row>
    <row r="111" spans="1:11">
      <c r="A111">
        <v>110</v>
      </c>
      <c r="B111" s="373" t="str">
        <f>IF(Konteringsliste!A25="","",IF($E111="","",Konteringsliste!A25))</f>
        <v/>
      </c>
      <c r="C111" s="374" t="str">
        <f>IF(Konteringsliste!B25="","",Konteringsliste!B25)</f>
        <v/>
      </c>
      <c r="D111" s="375" t="str">
        <f>IF(Konteringsliste!C115="","",IF($E111="",0,Konteringsliste!C115))</f>
        <v/>
      </c>
      <c r="E111" s="374" t="str">
        <f>IF(Konteringsliste!G25="","",Konteringsliste!G25)</f>
        <v/>
      </c>
      <c r="F111" s="374" t="str">
        <f>IF(Konteringsliste!H25="","",Konteringsliste!H25)</f>
        <v/>
      </c>
      <c r="G111" s="456" t="str">
        <f>IF(Konteringsliste!I25="","",Konteringsliste!I25)</f>
        <v/>
      </c>
      <c r="H111" s="375" t="str">
        <f>IF(Konteringsliste!J25="","",IF($E111="",0,Konteringsliste!J25))</f>
        <v/>
      </c>
      <c r="I111" s="375">
        <f>IF(Konteringsliste!K25="","",IF($E111="",0,Konteringsliste!K25))</f>
        <v>0</v>
      </c>
      <c r="J111" s="375">
        <f>IF(Konteringsliste!L25="","",IF($E111="",0,Konteringsliste!L25))</f>
        <v>0</v>
      </c>
      <c r="K111" s="375">
        <f>IF(Konteringsliste!M25="","",IF($E111="",0,Konteringsliste!M25))</f>
        <v>0</v>
      </c>
    </row>
    <row r="112" spans="1:11">
      <c r="A112">
        <v>111</v>
      </c>
      <c r="B112" s="373" t="str">
        <f>IF(Konteringsliste!A26="","",IF($E112="","",Konteringsliste!A26))</f>
        <v/>
      </c>
      <c r="C112" s="374" t="str">
        <f>IF(Konteringsliste!B26="","",Konteringsliste!B26)</f>
        <v/>
      </c>
      <c r="D112" s="375" t="str">
        <f>IF(Konteringsliste!C116="","",IF($E112="",0,Konteringsliste!C116))</f>
        <v/>
      </c>
      <c r="E112" s="374" t="str">
        <f>IF(Konteringsliste!G26="","",Konteringsliste!G26)</f>
        <v/>
      </c>
      <c r="F112" s="374" t="str">
        <f>IF(Konteringsliste!H26="","",Konteringsliste!H26)</f>
        <v/>
      </c>
      <c r="G112" s="456" t="str">
        <f>IF(Konteringsliste!I26="","",Konteringsliste!I26)</f>
        <v/>
      </c>
      <c r="H112" s="375" t="str">
        <f>IF(Konteringsliste!J26="","",IF($E112="",0,Konteringsliste!J26))</f>
        <v/>
      </c>
      <c r="I112" s="375">
        <f>IF(Konteringsliste!K26="","",IF($E112="",0,Konteringsliste!K26))</f>
        <v>0</v>
      </c>
      <c r="J112" s="375">
        <f>IF(Konteringsliste!L26="","",IF($E112="",0,Konteringsliste!L26))</f>
        <v>0</v>
      </c>
      <c r="K112" s="375">
        <f>IF(Konteringsliste!M26="","",IF($E112="",0,Konteringsliste!M26))</f>
        <v>0</v>
      </c>
    </row>
    <row r="113" spans="1:11">
      <c r="A113">
        <v>112</v>
      </c>
      <c r="B113" s="373" t="str">
        <f>IF(Konteringsliste!A27="","",IF($E113="","",Konteringsliste!A27))</f>
        <v/>
      </c>
      <c r="C113" s="374" t="str">
        <f>IF(Konteringsliste!B27="","",Konteringsliste!B27)</f>
        <v/>
      </c>
      <c r="D113" s="375" t="str">
        <f>IF(Konteringsliste!C117="","",IF($E113="",0,Konteringsliste!C117))</f>
        <v/>
      </c>
      <c r="E113" s="374" t="str">
        <f>IF(Konteringsliste!G27="","",Konteringsliste!G27)</f>
        <v/>
      </c>
      <c r="F113" s="374" t="str">
        <f>IF(Konteringsliste!H27="","",Konteringsliste!H27)</f>
        <v/>
      </c>
      <c r="G113" s="456" t="str">
        <f>IF(Konteringsliste!I27="","",Konteringsliste!I27)</f>
        <v/>
      </c>
      <c r="H113" s="375" t="str">
        <f>IF(Konteringsliste!J27="","",IF($E113="",0,Konteringsliste!J27))</f>
        <v/>
      </c>
      <c r="I113" s="375">
        <f>IF(Konteringsliste!K27="","",IF($E113="",0,Konteringsliste!K27))</f>
        <v>0</v>
      </c>
      <c r="J113" s="375">
        <f>IF(Konteringsliste!L27="","",IF($E113="",0,Konteringsliste!L27))</f>
        <v>0</v>
      </c>
      <c r="K113" s="375">
        <f>IF(Konteringsliste!M27="","",IF($E113="",0,Konteringsliste!M27))</f>
        <v>0</v>
      </c>
    </row>
    <row r="114" spans="1:11">
      <c r="A114">
        <v>113</v>
      </c>
      <c r="B114" s="373" t="str">
        <f>IF(Konteringsliste!A28="","",IF($E114="","",Konteringsliste!A28))</f>
        <v/>
      </c>
      <c r="C114" s="374" t="str">
        <f>IF(Konteringsliste!B28="","",Konteringsliste!B28)</f>
        <v/>
      </c>
      <c r="D114" s="375" t="str">
        <f>IF(Konteringsliste!C118="","",IF($E114="",0,Konteringsliste!C118))</f>
        <v/>
      </c>
      <c r="E114" s="374" t="str">
        <f>IF(Konteringsliste!G28="","",Konteringsliste!G28)</f>
        <v/>
      </c>
      <c r="F114" s="374" t="str">
        <f>IF(Konteringsliste!H28="","",Konteringsliste!H28)</f>
        <v/>
      </c>
      <c r="G114" s="456" t="str">
        <f>IF(Konteringsliste!I28="","",Konteringsliste!I28)</f>
        <v/>
      </c>
      <c r="H114" s="375" t="str">
        <f>IF(Konteringsliste!J28="","",IF($E114="",0,Konteringsliste!J28))</f>
        <v/>
      </c>
      <c r="I114" s="375">
        <f>IF(Konteringsliste!K28="","",IF($E114="",0,Konteringsliste!K28))</f>
        <v>0</v>
      </c>
      <c r="J114" s="375">
        <f>IF(Konteringsliste!L28="","",IF($E114="",0,Konteringsliste!L28))</f>
        <v>0</v>
      </c>
      <c r="K114" s="375">
        <f>IF(Konteringsliste!M28="","",IF($E114="",0,Konteringsliste!M28))</f>
        <v>0</v>
      </c>
    </row>
    <row r="115" spans="1:11">
      <c r="A115">
        <v>114</v>
      </c>
      <c r="B115" s="373" t="str">
        <f>IF(Konteringsliste!A29="","",IF($E115="","",Konteringsliste!A29))</f>
        <v/>
      </c>
      <c r="C115" s="374" t="str">
        <f>IF(Konteringsliste!B29="","",Konteringsliste!B29)</f>
        <v/>
      </c>
      <c r="D115" s="375" t="str">
        <f>IF(Konteringsliste!C119="","",IF($E115="",0,Konteringsliste!C119))</f>
        <v/>
      </c>
      <c r="E115" s="374" t="str">
        <f>IF(Konteringsliste!G29="","",Konteringsliste!G29)</f>
        <v/>
      </c>
      <c r="F115" s="374" t="str">
        <f>IF(Konteringsliste!H29="","",Konteringsliste!H29)</f>
        <v/>
      </c>
      <c r="G115" s="456" t="str">
        <f>IF(Konteringsliste!I29="","",Konteringsliste!I29)</f>
        <v/>
      </c>
      <c r="H115" s="375" t="str">
        <f>IF(Konteringsliste!J29="","",IF($E115="",0,Konteringsliste!J29))</f>
        <v/>
      </c>
      <c r="I115" s="375">
        <f>IF(Konteringsliste!K29="","",IF($E115="",0,Konteringsliste!K29))</f>
        <v>0</v>
      </c>
      <c r="J115" s="375">
        <f>IF(Konteringsliste!L29="","",IF($E115="",0,Konteringsliste!L29))</f>
        <v>0</v>
      </c>
      <c r="K115" s="375">
        <f>IF(Konteringsliste!M29="","",IF($E115="",0,Konteringsliste!M29))</f>
        <v>0</v>
      </c>
    </row>
    <row r="116" spans="1:11">
      <c r="A116">
        <v>115</v>
      </c>
      <c r="B116" s="373" t="str">
        <f>IF(Konteringsliste!A30="","",IF($E116="","",Konteringsliste!A30))</f>
        <v/>
      </c>
      <c r="C116" s="374" t="str">
        <f>IF(Konteringsliste!B30="","",Konteringsliste!B30)</f>
        <v/>
      </c>
      <c r="D116" s="375" t="str">
        <f>IF(Konteringsliste!C120="","",IF($E116="",0,Konteringsliste!C120))</f>
        <v/>
      </c>
      <c r="E116" s="374" t="str">
        <f>IF(Konteringsliste!G30="","",Konteringsliste!G30)</f>
        <v/>
      </c>
      <c r="F116" s="374" t="str">
        <f>IF(Konteringsliste!H30="","",Konteringsliste!H30)</f>
        <v/>
      </c>
      <c r="G116" s="456" t="str">
        <f>IF(Konteringsliste!I30="","",Konteringsliste!I30)</f>
        <v/>
      </c>
      <c r="H116" s="375" t="str">
        <f>IF(Konteringsliste!J30="","",IF($E116="",0,Konteringsliste!J30))</f>
        <v/>
      </c>
      <c r="I116" s="375">
        <f>IF(Konteringsliste!K30="","",IF($E116="",0,Konteringsliste!K30))</f>
        <v>0</v>
      </c>
      <c r="J116" s="375">
        <f>IF(Konteringsliste!L30="","",IF($E116="",0,Konteringsliste!L30))</f>
        <v>0</v>
      </c>
      <c r="K116" s="375">
        <f>IF(Konteringsliste!M30="","",IF($E116="",0,Konteringsliste!M30))</f>
        <v>0</v>
      </c>
    </row>
    <row r="117" spans="1:11">
      <c r="A117">
        <v>116</v>
      </c>
      <c r="B117" s="373" t="str">
        <f>IF(Konteringsliste!A31="","",IF($E117="","",Konteringsliste!A31))</f>
        <v/>
      </c>
      <c r="C117" s="374" t="str">
        <f>IF(Konteringsliste!B31="","",Konteringsliste!B31)</f>
        <v/>
      </c>
      <c r="D117" s="375" t="str">
        <f>IF(Konteringsliste!C121="","",IF($E117="",0,Konteringsliste!C121))</f>
        <v/>
      </c>
      <c r="E117" s="374" t="str">
        <f>IF(Konteringsliste!G31="","",Konteringsliste!G31)</f>
        <v/>
      </c>
      <c r="F117" s="374" t="str">
        <f>IF(Konteringsliste!H31="","",Konteringsliste!H31)</f>
        <v/>
      </c>
      <c r="G117" s="456" t="str">
        <f>IF(Konteringsliste!I31="","",Konteringsliste!I31)</f>
        <v/>
      </c>
      <c r="H117" s="375" t="str">
        <f>IF(Konteringsliste!J31="","",IF($E117="",0,Konteringsliste!J31))</f>
        <v/>
      </c>
      <c r="I117" s="375">
        <f>IF(Konteringsliste!K31="","",IF($E117="",0,Konteringsliste!K31))</f>
        <v>0</v>
      </c>
      <c r="J117" s="375">
        <f>IF(Konteringsliste!L31="","",IF($E117="",0,Konteringsliste!L31))</f>
        <v>0</v>
      </c>
      <c r="K117" s="375">
        <f>IF(Konteringsliste!M31="","",IF($E117="",0,Konteringsliste!M31))</f>
        <v>0</v>
      </c>
    </row>
    <row r="118" spans="1:11">
      <c r="A118">
        <v>117</v>
      </c>
      <c r="B118" s="373" t="str">
        <f>IF(Konteringsliste!A32="","",IF($E118="","",Konteringsliste!A32))</f>
        <v/>
      </c>
      <c r="C118" s="374" t="str">
        <f>IF(Konteringsliste!B32="","",Konteringsliste!B32)</f>
        <v/>
      </c>
      <c r="D118" s="375" t="str">
        <f>IF(Konteringsliste!C122="","",IF($E118="",0,Konteringsliste!C122))</f>
        <v/>
      </c>
      <c r="E118" s="374" t="str">
        <f>IF(Konteringsliste!G32="","",Konteringsliste!G32)</f>
        <v/>
      </c>
      <c r="F118" s="374" t="str">
        <f>IF(Konteringsliste!H32="","",Konteringsliste!H32)</f>
        <v/>
      </c>
      <c r="G118" s="456" t="str">
        <f>IF(Konteringsliste!I32="","",Konteringsliste!I32)</f>
        <v/>
      </c>
      <c r="H118" s="375" t="str">
        <f>IF(Konteringsliste!J32="","",IF($E118="",0,Konteringsliste!J32))</f>
        <v/>
      </c>
      <c r="I118" s="375">
        <f>IF(Konteringsliste!K32="","",IF($E118="",0,Konteringsliste!K32))</f>
        <v>0</v>
      </c>
      <c r="J118" s="375">
        <f>IF(Konteringsliste!L32="","",IF($E118="",0,Konteringsliste!L32))</f>
        <v>0</v>
      </c>
      <c r="K118" s="375">
        <f>IF(Konteringsliste!M32="","",IF($E118="",0,Konteringsliste!M32))</f>
        <v>0</v>
      </c>
    </row>
    <row r="119" spans="1:11">
      <c r="A119">
        <v>118</v>
      </c>
      <c r="B119" s="373" t="str">
        <f>IF(Konteringsliste!A33="","",IF($E119="","",Konteringsliste!A33))</f>
        <v/>
      </c>
      <c r="C119" s="374" t="str">
        <f>IF(Konteringsliste!B33="","",Konteringsliste!B33)</f>
        <v/>
      </c>
      <c r="D119" s="375" t="str">
        <f>IF(Konteringsliste!C123="","",IF($E119="",0,Konteringsliste!C123))</f>
        <v/>
      </c>
      <c r="E119" s="374" t="str">
        <f>IF(Konteringsliste!G33="","",Konteringsliste!G33)</f>
        <v/>
      </c>
      <c r="F119" s="374" t="str">
        <f>IF(Konteringsliste!H33="","",Konteringsliste!H33)</f>
        <v/>
      </c>
      <c r="G119" s="456" t="str">
        <f>IF(Konteringsliste!I33="","",Konteringsliste!I33)</f>
        <v/>
      </c>
      <c r="H119" s="375" t="str">
        <f>IF(Konteringsliste!J33="","",IF($E119="",0,Konteringsliste!J33))</f>
        <v/>
      </c>
      <c r="I119" s="375">
        <f>IF(Konteringsliste!K33="","",IF($E119="",0,Konteringsliste!K33))</f>
        <v>0</v>
      </c>
      <c r="J119" s="375">
        <f>IF(Konteringsliste!L33="","",IF($E119="",0,Konteringsliste!L33))</f>
        <v>0</v>
      </c>
      <c r="K119" s="375">
        <f>IF(Konteringsliste!M33="","",IF($E119="",0,Konteringsliste!M33))</f>
        <v>0</v>
      </c>
    </row>
    <row r="120" spans="1:11">
      <c r="A120">
        <v>119</v>
      </c>
      <c r="B120" s="373" t="str">
        <f>IF(Konteringsliste!A34="","",IF($E120="","",Konteringsliste!A34))</f>
        <v/>
      </c>
      <c r="C120" s="374" t="str">
        <f>IF(Konteringsliste!B34="","",Konteringsliste!B34)</f>
        <v/>
      </c>
      <c r="D120" s="375" t="str">
        <f>IF(Konteringsliste!C124="","",IF($E120="",0,Konteringsliste!C124))</f>
        <v/>
      </c>
      <c r="E120" s="374" t="str">
        <f>IF(Konteringsliste!G34="","",Konteringsliste!G34)</f>
        <v/>
      </c>
      <c r="F120" s="374" t="str">
        <f>IF(Konteringsliste!H34="","",Konteringsliste!H34)</f>
        <v/>
      </c>
      <c r="G120" s="456" t="str">
        <f>IF(Konteringsliste!I34="","",Konteringsliste!I34)</f>
        <v/>
      </c>
      <c r="H120" s="375" t="str">
        <f>IF(Konteringsliste!J34="","",IF($E120="",0,Konteringsliste!J34))</f>
        <v/>
      </c>
      <c r="I120" s="375">
        <f>IF(Konteringsliste!K34="","",IF($E120="",0,Konteringsliste!K34))</f>
        <v>0</v>
      </c>
      <c r="J120" s="375">
        <f>IF(Konteringsliste!L34="","",IF($E120="",0,Konteringsliste!L34))</f>
        <v>0</v>
      </c>
      <c r="K120" s="375">
        <f>IF(Konteringsliste!M34="","",IF($E120="",0,Konteringsliste!M34))</f>
        <v>0</v>
      </c>
    </row>
    <row r="121" spans="1:11">
      <c r="A121">
        <v>120</v>
      </c>
      <c r="B121" s="373" t="str">
        <f>IF(Konteringsliste!A35="","",IF($E121="","",Konteringsliste!A35))</f>
        <v/>
      </c>
      <c r="C121" s="374" t="str">
        <f>IF(Konteringsliste!B35="","",Konteringsliste!B35)</f>
        <v/>
      </c>
      <c r="D121" s="375" t="str">
        <f>IF(Konteringsliste!C125="","",IF($E121="",0,Konteringsliste!C125))</f>
        <v/>
      </c>
      <c r="E121" s="374" t="str">
        <f>IF(Konteringsliste!G35="","",Konteringsliste!G35)</f>
        <v/>
      </c>
      <c r="F121" s="374" t="str">
        <f>IF(Konteringsliste!H35="","",Konteringsliste!H35)</f>
        <v/>
      </c>
      <c r="G121" s="456" t="str">
        <f>IF(Konteringsliste!I35="","",Konteringsliste!I35)</f>
        <v/>
      </c>
      <c r="H121" s="375" t="str">
        <f>IF(Konteringsliste!J35="","",IF($E121="",0,Konteringsliste!J35))</f>
        <v/>
      </c>
      <c r="I121" s="375">
        <f>IF(Konteringsliste!K35="","",IF($E121="",0,Konteringsliste!K35))</f>
        <v>0</v>
      </c>
      <c r="J121" s="375">
        <f>IF(Konteringsliste!L35="","",IF($E121="",0,Konteringsliste!L35))</f>
        <v>0</v>
      </c>
      <c r="K121" s="375">
        <f>IF(Konteringsliste!M35="","",IF($E121="",0,Konteringsliste!M35))</f>
        <v>0</v>
      </c>
    </row>
    <row r="122" spans="1:11">
      <c r="A122">
        <v>121</v>
      </c>
      <c r="B122" s="373" t="str">
        <f>IF(Konteringsliste!A36="","",IF($E122="","",Konteringsliste!A36))</f>
        <v/>
      </c>
      <c r="C122" s="374" t="str">
        <f>IF(Konteringsliste!B36="","",Konteringsliste!B36)</f>
        <v/>
      </c>
      <c r="D122" s="375" t="str">
        <f>IF(Konteringsliste!C126="","",IF($E122="",0,Konteringsliste!C126))</f>
        <v/>
      </c>
      <c r="E122" s="374" t="str">
        <f>IF(Konteringsliste!G36="","",Konteringsliste!G36)</f>
        <v/>
      </c>
      <c r="F122" s="374" t="str">
        <f>IF(Konteringsliste!H36="","",Konteringsliste!H36)</f>
        <v/>
      </c>
      <c r="G122" s="456" t="str">
        <f>IF(Konteringsliste!I36="","",Konteringsliste!I36)</f>
        <v/>
      </c>
      <c r="H122" s="375" t="str">
        <f>IF(Konteringsliste!J36="","",IF($E122="",0,Konteringsliste!J36))</f>
        <v/>
      </c>
      <c r="I122" s="375">
        <f>IF(Konteringsliste!K36="","",IF($E122="",0,Konteringsliste!K36))</f>
        <v>0</v>
      </c>
      <c r="J122" s="375">
        <f>IF(Konteringsliste!L36="","",IF($E122="",0,Konteringsliste!L36))</f>
        <v>0</v>
      </c>
      <c r="K122" s="375">
        <f>IF(Konteringsliste!M36="","",IF($E122="",0,Konteringsliste!M36))</f>
        <v>0</v>
      </c>
    </row>
    <row r="123" spans="1:11">
      <c r="A123">
        <v>122</v>
      </c>
      <c r="B123" s="373" t="str">
        <f>IF(Konteringsliste!A37="","",IF($E123="","",Konteringsliste!A37))</f>
        <v/>
      </c>
      <c r="C123" s="374" t="str">
        <f>IF(Konteringsliste!B37="","",Konteringsliste!B37)</f>
        <v/>
      </c>
      <c r="D123" s="375" t="str">
        <f>IF(Konteringsliste!C127="","",IF($E123="",0,Konteringsliste!C127))</f>
        <v/>
      </c>
      <c r="E123" s="374" t="str">
        <f>IF(Konteringsliste!G37="","",Konteringsliste!G37)</f>
        <v/>
      </c>
      <c r="F123" s="374" t="str">
        <f>IF(Konteringsliste!H37="","",Konteringsliste!H37)</f>
        <v/>
      </c>
      <c r="G123" s="456" t="str">
        <f>IF(Konteringsliste!I37="","",Konteringsliste!I37)</f>
        <v/>
      </c>
      <c r="H123" s="375" t="str">
        <f>IF(Konteringsliste!J37="","",IF($E123="",0,Konteringsliste!J37))</f>
        <v/>
      </c>
      <c r="I123" s="375">
        <f>IF(Konteringsliste!K37="","",IF($E123="",0,Konteringsliste!K37))</f>
        <v>0</v>
      </c>
      <c r="J123" s="375">
        <f>IF(Konteringsliste!L37="","",IF($E123="",0,Konteringsliste!L37))</f>
        <v>0</v>
      </c>
      <c r="K123" s="375">
        <f>IF(Konteringsliste!M37="","",IF($E123="",0,Konteringsliste!M37))</f>
        <v>0</v>
      </c>
    </row>
    <row r="124" spans="1:11">
      <c r="A124">
        <v>123</v>
      </c>
      <c r="B124" s="373" t="str">
        <f>IF(Konteringsliste!A38="","",IF($E124="","",Konteringsliste!A38))</f>
        <v/>
      </c>
      <c r="C124" s="374" t="str">
        <f>IF(Konteringsliste!B38="","",Konteringsliste!B38)</f>
        <v/>
      </c>
      <c r="D124" s="375" t="str">
        <f>IF(Konteringsliste!C128="","",IF($E124="",0,Konteringsliste!C128))</f>
        <v/>
      </c>
      <c r="E124" s="374" t="str">
        <f>IF(Konteringsliste!G38="","",Konteringsliste!G38)</f>
        <v/>
      </c>
      <c r="F124" s="374" t="str">
        <f>IF(Konteringsliste!H38="","",Konteringsliste!H38)</f>
        <v/>
      </c>
      <c r="G124" s="456" t="str">
        <f>IF(Konteringsliste!I38="","",Konteringsliste!I38)</f>
        <v/>
      </c>
      <c r="H124" s="375" t="str">
        <f>IF(Konteringsliste!J38="","",IF($E124="",0,Konteringsliste!J38))</f>
        <v/>
      </c>
      <c r="I124" s="375">
        <f>IF(Konteringsliste!K38="","",IF($E124="",0,Konteringsliste!K38))</f>
        <v>0</v>
      </c>
      <c r="J124" s="375">
        <f>IF(Konteringsliste!L38="","",IF($E124="",0,Konteringsliste!L38))</f>
        <v>0</v>
      </c>
      <c r="K124" s="375">
        <f>IF(Konteringsliste!M38="","",IF($E124="",0,Konteringsliste!M38))</f>
        <v>0</v>
      </c>
    </row>
    <row r="125" spans="1:11">
      <c r="A125">
        <v>124</v>
      </c>
      <c r="B125" s="373" t="str">
        <f>IF(Konteringsliste!A39="","",IF($E125="","",Konteringsliste!A39))</f>
        <v/>
      </c>
      <c r="C125" s="374" t="str">
        <f>IF(Konteringsliste!B39="","",Konteringsliste!B39)</f>
        <v/>
      </c>
      <c r="D125" s="375" t="str">
        <f>IF(Konteringsliste!C129="","",IF($E125="",0,Konteringsliste!C129))</f>
        <v/>
      </c>
      <c r="E125" s="374" t="str">
        <f>IF(Konteringsliste!G39="","",Konteringsliste!G39)</f>
        <v/>
      </c>
      <c r="F125" s="374" t="str">
        <f>IF(Konteringsliste!H39="","",Konteringsliste!H39)</f>
        <v/>
      </c>
      <c r="G125" s="456" t="str">
        <f>IF(Konteringsliste!I39="","",Konteringsliste!I39)</f>
        <v/>
      </c>
      <c r="H125" s="375" t="str">
        <f>IF(Konteringsliste!J39="","",IF($E125="",0,Konteringsliste!J39))</f>
        <v/>
      </c>
      <c r="I125" s="375">
        <f>IF(Konteringsliste!K39="","",IF($E125="",0,Konteringsliste!K39))</f>
        <v>0</v>
      </c>
      <c r="J125" s="375">
        <f>IF(Konteringsliste!L39="","",IF($E125="",0,Konteringsliste!L39))</f>
        <v>0</v>
      </c>
      <c r="K125" s="375">
        <f>IF(Konteringsliste!M39="","",IF($E125="",0,Konteringsliste!M39))</f>
        <v>0</v>
      </c>
    </row>
    <row r="126" spans="1:11">
      <c r="A126">
        <v>125</v>
      </c>
      <c r="B126" s="373" t="str">
        <f>IF(Konteringsliste!A40="","",IF($E126="","",Konteringsliste!A40))</f>
        <v/>
      </c>
      <c r="C126" s="374" t="str">
        <f>IF(Konteringsliste!B40="","",Konteringsliste!B40)</f>
        <v/>
      </c>
      <c r="D126" s="375" t="str">
        <f>IF(Konteringsliste!C130="","",IF($E126="",0,Konteringsliste!C130))</f>
        <v/>
      </c>
      <c r="E126" s="374" t="str">
        <f>IF(Konteringsliste!G40="","",Konteringsliste!G40)</f>
        <v/>
      </c>
      <c r="F126" s="374" t="str">
        <f>IF(Konteringsliste!H40="","",Konteringsliste!H40)</f>
        <v/>
      </c>
      <c r="G126" s="456" t="str">
        <f>IF(Konteringsliste!I40="","",Konteringsliste!I40)</f>
        <v/>
      </c>
      <c r="H126" s="375" t="str">
        <f>IF(Konteringsliste!J40="","",IF($E126="",0,Konteringsliste!J40))</f>
        <v/>
      </c>
      <c r="I126" s="375">
        <f>IF(Konteringsliste!K40="","",IF($E126="",0,Konteringsliste!K40))</f>
        <v>0</v>
      </c>
      <c r="J126" s="375">
        <f>IF(Konteringsliste!L40="","",IF($E126="",0,Konteringsliste!L40))</f>
        <v>0</v>
      </c>
      <c r="K126" s="375">
        <f>IF(Konteringsliste!M40="","",IF($E126="",0,Konteringsliste!M40))</f>
        <v>0</v>
      </c>
    </row>
    <row r="127" spans="1:11">
      <c r="A127">
        <v>126</v>
      </c>
      <c r="B127" s="373" t="str">
        <f>IF(Konteringsliste!A41="","",IF($E127="","",Konteringsliste!A41))</f>
        <v/>
      </c>
      <c r="C127" s="374" t="str">
        <f>IF(Konteringsliste!B41="","",Konteringsliste!B41)</f>
        <v/>
      </c>
      <c r="D127" s="375" t="str">
        <f>IF(Konteringsliste!C131="","",IF($E127="",0,Konteringsliste!C131))</f>
        <v/>
      </c>
      <c r="E127" s="374" t="str">
        <f>IF(Konteringsliste!G41="","",Konteringsliste!G41)</f>
        <v/>
      </c>
      <c r="F127" s="374" t="str">
        <f>IF(Konteringsliste!H41="","",Konteringsliste!H41)</f>
        <v/>
      </c>
      <c r="G127" s="456" t="str">
        <f>IF(Konteringsliste!I41="","",Konteringsliste!I41)</f>
        <v/>
      </c>
      <c r="H127" s="375" t="str">
        <f>IF(Konteringsliste!J41="","",IF($E127="",0,Konteringsliste!J41))</f>
        <v/>
      </c>
      <c r="I127" s="375">
        <f>IF(Konteringsliste!K41="","",IF($E127="",0,Konteringsliste!K41))</f>
        <v>0</v>
      </c>
      <c r="J127" s="375">
        <f>IF(Konteringsliste!L41="","",IF($E127="",0,Konteringsliste!L41))</f>
        <v>0</v>
      </c>
      <c r="K127" s="375">
        <f>IF(Konteringsliste!M41="","",IF($E127="",0,Konteringsliste!M41))</f>
        <v>0</v>
      </c>
    </row>
    <row r="128" spans="1:11">
      <c r="A128">
        <v>127</v>
      </c>
      <c r="B128" s="373" t="str">
        <f>IF(Konteringsliste!A42="","",IF($E128="","",Konteringsliste!A42))</f>
        <v/>
      </c>
      <c r="C128" s="374" t="str">
        <f>IF(Konteringsliste!B42="","",Konteringsliste!B42)</f>
        <v/>
      </c>
      <c r="D128" s="375" t="str">
        <f>IF(Konteringsliste!C132="","",IF($E128="",0,Konteringsliste!C132))</f>
        <v/>
      </c>
      <c r="E128" s="374" t="str">
        <f>IF(Konteringsliste!G42="","",Konteringsliste!G42)</f>
        <v/>
      </c>
      <c r="F128" s="374" t="str">
        <f>IF(Konteringsliste!H42="","",Konteringsliste!H42)</f>
        <v/>
      </c>
      <c r="G128" s="456" t="str">
        <f>IF(Konteringsliste!I42="","",Konteringsliste!I42)</f>
        <v/>
      </c>
      <c r="H128" s="375" t="str">
        <f>IF(Konteringsliste!J42="","",IF($E128="",0,Konteringsliste!J42))</f>
        <v/>
      </c>
      <c r="I128" s="375">
        <f>IF(Konteringsliste!K42="","",IF($E128="",0,Konteringsliste!K42))</f>
        <v>0</v>
      </c>
      <c r="J128" s="375">
        <f>IF(Konteringsliste!L42="","",IF($E128="",0,Konteringsliste!L42))</f>
        <v>0</v>
      </c>
      <c r="K128" s="375">
        <f>IF(Konteringsliste!M42="","",IF($E128="",0,Konteringsliste!M42))</f>
        <v>0</v>
      </c>
    </row>
    <row r="129" spans="1:11">
      <c r="A129">
        <v>128</v>
      </c>
      <c r="B129" s="373" t="str">
        <f>IF(Konteringsliste!A43="","",IF($E129="","",Konteringsliste!A43))</f>
        <v/>
      </c>
      <c r="C129" s="374" t="str">
        <f>IF(Konteringsliste!B43="","",Konteringsliste!B43)</f>
        <v/>
      </c>
      <c r="D129" s="375" t="str">
        <f>IF(Konteringsliste!C133="","",IF($E129="",0,Konteringsliste!C133))</f>
        <v/>
      </c>
      <c r="E129" s="374" t="str">
        <f>IF(Konteringsliste!G43="","",Konteringsliste!G43)</f>
        <v/>
      </c>
      <c r="F129" s="374" t="str">
        <f>IF(Konteringsliste!H43="","",Konteringsliste!H43)</f>
        <v/>
      </c>
      <c r="G129" s="456" t="str">
        <f>IF(Konteringsliste!I43="","",Konteringsliste!I43)</f>
        <v/>
      </c>
      <c r="H129" s="375" t="str">
        <f>IF(Konteringsliste!J43="","",IF($E129="",0,Konteringsliste!J43))</f>
        <v/>
      </c>
      <c r="I129" s="375">
        <f>IF(Konteringsliste!K43="","",IF($E129="",0,Konteringsliste!K43))</f>
        <v>0</v>
      </c>
      <c r="J129" s="375">
        <f>IF(Konteringsliste!L43="","",IF($E129="",0,Konteringsliste!L43))</f>
        <v>0</v>
      </c>
      <c r="K129" s="375">
        <f>IF(Konteringsliste!M43="","",IF($E129="",0,Konteringsliste!M43))</f>
        <v>0</v>
      </c>
    </row>
    <row r="130" spans="1:11">
      <c r="A130">
        <v>129</v>
      </c>
      <c r="B130" s="373" t="str">
        <f>IF(Konteringsliste!A44="","",IF($E130="","",Konteringsliste!A44))</f>
        <v/>
      </c>
      <c r="C130" s="374" t="str">
        <f>IF(Konteringsliste!B44="","",Konteringsliste!B44)</f>
        <v/>
      </c>
      <c r="D130" s="375" t="str">
        <f>IF(Konteringsliste!C134="","",IF($E130="",0,Konteringsliste!C134))</f>
        <v/>
      </c>
      <c r="E130" s="374" t="str">
        <f>IF(Konteringsliste!G44="","",Konteringsliste!G44)</f>
        <v/>
      </c>
      <c r="F130" s="374" t="str">
        <f>IF(Konteringsliste!H44="","",Konteringsliste!H44)</f>
        <v/>
      </c>
      <c r="G130" s="456" t="str">
        <f>IF(Konteringsliste!I44="","",Konteringsliste!I44)</f>
        <v/>
      </c>
      <c r="H130" s="375" t="str">
        <f>IF(Konteringsliste!J44="","",IF($E130="",0,Konteringsliste!J44))</f>
        <v/>
      </c>
      <c r="I130" s="375">
        <f>IF(Konteringsliste!K44="","",IF($E130="",0,Konteringsliste!K44))</f>
        <v>0</v>
      </c>
      <c r="J130" s="375">
        <f>IF(Konteringsliste!L44="","",IF($E130="",0,Konteringsliste!L44))</f>
        <v>0</v>
      </c>
      <c r="K130" s="375">
        <f>IF(Konteringsliste!M44="","",IF($E130="",0,Konteringsliste!M44))</f>
        <v>0</v>
      </c>
    </row>
    <row r="131" spans="1:11">
      <c r="A131">
        <v>130</v>
      </c>
      <c r="B131" s="373" t="str">
        <f>IF(Konteringsliste!A45="","",IF($E131="","",Konteringsliste!A45))</f>
        <v/>
      </c>
      <c r="C131" s="374" t="str">
        <f>IF(Konteringsliste!B45="","",Konteringsliste!B45)</f>
        <v/>
      </c>
      <c r="D131" s="375" t="str">
        <f>IF(Konteringsliste!C135="","",IF($E131="",0,Konteringsliste!C135))</f>
        <v/>
      </c>
      <c r="E131" s="374" t="str">
        <f>IF(Konteringsliste!G45="","",Konteringsliste!G45)</f>
        <v/>
      </c>
      <c r="F131" s="374" t="str">
        <f>IF(Konteringsliste!H45="","",Konteringsliste!H45)</f>
        <v/>
      </c>
      <c r="G131" s="456" t="str">
        <f>IF(Konteringsliste!I45="","",Konteringsliste!I45)</f>
        <v/>
      </c>
      <c r="H131" s="375" t="str">
        <f>IF(Konteringsliste!J45="","",IF($E131="",0,Konteringsliste!J45))</f>
        <v/>
      </c>
      <c r="I131" s="375">
        <f>IF(Konteringsliste!K45="","",IF($E131="",0,Konteringsliste!K45))</f>
        <v>0</v>
      </c>
      <c r="J131" s="375">
        <f>IF(Konteringsliste!L45="","",IF($E131="",0,Konteringsliste!L45))</f>
        <v>0</v>
      </c>
      <c r="K131" s="375">
        <f>IF(Konteringsliste!M45="","",IF($E131="",0,Konteringsliste!M45))</f>
        <v>0</v>
      </c>
    </row>
    <row r="132" spans="1:11">
      <c r="A132">
        <v>131</v>
      </c>
      <c r="B132" s="373" t="str">
        <f>IF(Konteringsliste!A46="","",IF($E132="","",Konteringsliste!A46))</f>
        <v/>
      </c>
      <c r="C132" s="374" t="str">
        <f>IF(Konteringsliste!B46="","",Konteringsliste!B46)</f>
        <v/>
      </c>
      <c r="D132" s="375" t="str">
        <f>IF(Konteringsliste!C136="","",IF($E132="",0,Konteringsliste!C136))</f>
        <v/>
      </c>
      <c r="E132" s="374" t="str">
        <f>IF(Konteringsliste!G46="","",Konteringsliste!G46)</f>
        <v/>
      </c>
      <c r="F132" s="374" t="str">
        <f>IF(Konteringsliste!H46="","",Konteringsliste!H46)</f>
        <v/>
      </c>
      <c r="G132" s="456" t="str">
        <f>IF(Konteringsliste!I46="","",Konteringsliste!I46)</f>
        <v/>
      </c>
      <c r="H132" s="375" t="str">
        <f>IF(Konteringsliste!J46="","",IF($E132="",0,Konteringsliste!J46))</f>
        <v/>
      </c>
      <c r="I132" s="375">
        <f>IF(Konteringsliste!K46="","",IF($E132="",0,Konteringsliste!K46))</f>
        <v>0</v>
      </c>
      <c r="J132" s="375">
        <f>IF(Konteringsliste!L46="","",IF($E132="",0,Konteringsliste!L46))</f>
        <v>0</v>
      </c>
      <c r="K132" s="375">
        <f>IF(Konteringsliste!M46="","",IF($E132="",0,Konteringsliste!M46))</f>
        <v>0</v>
      </c>
    </row>
    <row r="133" spans="1:11">
      <c r="A133">
        <v>132</v>
      </c>
      <c r="B133" s="373" t="str">
        <f>IF(Konteringsliste!A47="","",IF($E133="","",Konteringsliste!A47))</f>
        <v/>
      </c>
      <c r="C133" s="374" t="str">
        <f>IF(Konteringsliste!B47="","",Konteringsliste!B47)</f>
        <v/>
      </c>
      <c r="D133" s="375" t="str">
        <f>IF(Konteringsliste!C137="","",IF($E133="",0,Konteringsliste!C137))</f>
        <v/>
      </c>
      <c r="E133" s="374" t="str">
        <f>IF(Konteringsliste!G47="","",Konteringsliste!G47)</f>
        <v/>
      </c>
      <c r="F133" s="374" t="str">
        <f>IF(Konteringsliste!H47="","",Konteringsliste!H47)</f>
        <v/>
      </c>
      <c r="G133" s="456" t="str">
        <f>IF(Konteringsliste!I47="","",Konteringsliste!I47)</f>
        <v/>
      </c>
      <c r="H133" s="375" t="str">
        <f>IF(Konteringsliste!J47="","",IF($E133="",0,Konteringsliste!J47))</f>
        <v/>
      </c>
      <c r="I133" s="375">
        <f>IF(Konteringsliste!K47="","",IF($E133="",0,Konteringsliste!K47))</f>
        <v>0</v>
      </c>
      <c r="J133" s="375">
        <f>IF(Konteringsliste!L47="","",IF($E133="",0,Konteringsliste!L47))</f>
        <v>0</v>
      </c>
      <c r="K133" s="375">
        <f>IF(Konteringsliste!M47="","",IF($E133="",0,Konteringsliste!M47))</f>
        <v>0</v>
      </c>
    </row>
    <row r="134" spans="1:11">
      <c r="A134">
        <v>133</v>
      </c>
      <c r="B134" s="373" t="str">
        <f>IF(Konteringsliste!A48="","",IF($E134="","",Konteringsliste!A48))</f>
        <v/>
      </c>
      <c r="C134" s="374" t="str">
        <f>IF(Konteringsliste!B48="","",Konteringsliste!B48)</f>
        <v/>
      </c>
      <c r="D134" s="375" t="str">
        <f>IF(Konteringsliste!C138="","",IF($E134="",0,Konteringsliste!C138))</f>
        <v/>
      </c>
      <c r="E134" s="374" t="str">
        <f>IF(Konteringsliste!G48="","",Konteringsliste!G48)</f>
        <v/>
      </c>
      <c r="F134" s="374" t="str">
        <f>IF(Konteringsliste!H48="","",Konteringsliste!H48)</f>
        <v/>
      </c>
      <c r="G134" s="456" t="str">
        <f>IF(Konteringsliste!I48="","",Konteringsliste!I48)</f>
        <v/>
      </c>
      <c r="H134" s="375" t="str">
        <f>IF(Konteringsliste!J48="","",IF($E134="",0,Konteringsliste!J48))</f>
        <v/>
      </c>
      <c r="I134" s="375">
        <f>IF(Konteringsliste!K48="","",IF($E134="",0,Konteringsliste!K48))</f>
        <v>0</v>
      </c>
      <c r="J134" s="375">
        <f>IF(Konteringsliste!L48="","",IF($E134="",0,Konteringsliste!L48))</f>
        <v>0</v>
      </c>
      <c r="K134" s="375">
        <f>IF(Konteringsliste!M48="","",IF($E134="",0,Konteringsliste!M48))</f>
        <v>0</v>
      </c>
    </row>
    <row r="135" spans="1:11">
      <c r="A135">
        <v>134</v>
      </c>
      <c r="B135" s="373" t="str">
        <f>IF(Konteringsliste!A49="","",IF($E135="","",Konteringsliste!A49))</f>
        <v/>
      </c>
      <c r="C135" s="374" t="str">
        <f>IF(Konteringsliste!B49="","",Konteringsliste!B49)</f>
        <v/>
      </c>
      <c r="D135" s="375" t="str">
        <f>IF(Konteringsliste!C139="","",IF($E135="",0,Konteringsliste!C139))</f>
        <v/>
      </c>
      <c r="E135" s="374" t="str">
        <f>IF(Konteringsliste!G49="","",Konteringsliste!G49)</f>
        <v/>
      </c>
      <c r="F135" s="374" t="str">
        <f>IF(Konteringsliste!H49="","",Konteringsliste!H49)</f>
        <v/>
      </c>
      <c r="G135" s="456" t="str">
        <f>IF(Konteringsliste!I49="","",Konteringsliste!I49)</f>
        <v/>
      </c>
      <c r="H135" s="375" t="str">
        <f>IF(Konteringsliste!J49="","",IF($E135="",0,Konteringsliste!J49))</f>
        <v/>
      </c>
      <c r="I135" s="375">
        <f>IF(Konteringsliste!K49="","",IF($E135="",0,Konteringsliste!K49))</f>
        <v>0</v>
      </c>
      <c r="J135" s="375">
        <f>IF(Konteringsliste!L49="","",IF($E135="",0,Konteringsliste!L49))</f>
        <v>0</v>
      </c>
      <c r="K135" s="375">
        <f>IF(Konteringsliste!M49="","",IF($E135="",0,Konteringsliste!M49))</f>
        <v>0</v>
      </c>
    </row>
    <row r="136" spans="1:11">
      <c r="A136">
        <v>135</v>
      </c>
      <c r="B136" s="373" t="str">
        <f>IF(Konteringsliste!A50="","",IF($E136="","",Konteringsliste!A50))</f>
        <v/>
      </c>
      <c r="C136" s="374" t="str">
        <f>IF(Konteringsliste!B50="","",Konteringsliste!B50)</f>
        <v/>
      </c>
      <c r="D136" s="375" t="str">
        <f>IF(Konteringsliste!C140="","",IF($E136="",0,Konteringsliste!C140))</f>
        <v/>
      </c>
      <c r="E136" s="374" t="str">
        <f>IF(Konteringsliste!G50="","",Konteringsliste!G50)</f>
        <v/>
      </c>
      <c r="F136" s="374" t="str">
        <f>IF(Konteringsliste!H50="","",Konteringsliste!H50)</f>
        <v/>
      </c>
      <c r="G136" s="456" t="str">
        <f>IF(Konteringsliste!I50="","",Konteringsliste!I50)</f>
        <v/>
      </c>
      <c r="H136" s="375" t="str">
        <f>IF(Konteringsliste!J50="","",IF($E136="",0,Konteringsliste!J50))</f>
        <v/>
      </c>
      <c r="I136" s="375">
        <f>IF(Konteringsliste!K50="","",IF($E136="",0,Konteringsliste!K50))</f>
        <v>0</v>
      </c>
      <c r="J136" s="375">
        <f>IF(Konteringsliste!L50="","",IF($E136="",0,Konteringsliste!L50))</f>
        <v>0</v>
      </c>
      <c r="K136" s="375">
        <f>IF(Konteringsliste!M50="","",IF($E136="",0,Konteringsliste!M50))</f>
        <v>0</v>
      </c>
    </row>
    <row r="137" spans="1:11">
      <c r="A137">
        <v>136</v>
      </c>
      <c r="B137" s="373" t="str">
        <f>IF(Konteringsliste!A51="","",IF($E137="","",Konteringsliste!A51))</f>
        <v/>
      </c>
      <c r="C137" s="374" t="str">
        <f>IF(Konteringsliste!B51="","",Konteringsliste!B51)</f>
        <v/>
      </c>
      <c r="D137" s="375" t="str">
        <f>IF(Konteringsliste!C141="","",IF($E137="",0,Konteringsliste!C141))</f>
        <v/>
      </c>
      <c r="E137" s="374" t="str">
        <f>IF(Konteringsliste!G51="","",Konteringsliste!G51)</f>
        <v/>
      </c>
      <c r="F137" s="374" t="str">
        <f>IF(Konteringsliste!H51="","",Konteringsliste!H51)</f>
        <v/>
      </c>
      <c r="G137" s="456" t="str">
        <f>IF(Konteringsliste!I51="","",Konteringsliste!I51)</f>
        <v/>
      </c>
      <c r="H137" s="375" t="str">
        <f>IF(Konteringsliste!J51="","",IF($E137="",0,Konteringsliste!J51))</f>
        <v/>
      </c>
      <c r="I137" s="375">
        <f>IF(Konteringsliste!K51="","",IF($E137="",0,Konteringsliste!K51))</f>
        <v>0</v>
      </c>
      <c r="J137" s="375">
        <f>IF(Konteringsliste!L51="","",IF($E137="",0,Konteringsliste!L51))</f>
        <v>0</v>
      </c>
      <c r="K137" s="375">
        <f>IF(Konteringsliste!M51="","",IF($E137="",0,Konteringsliste!M51))</f>
        <v>0</v>
      </c>
    </row>
    <row r="138" spans="1:11">
      <c r="A138">
        <v>137</v>
      </c>
      <c r="B138" s="373" t="str">
        <f>IF(Konteringsliste!A52="","",IF($E138="","",Konteringsliste!A52))</f>
        <v/>
      </c>
      <c r="C138" s="374" t="str">
        <f>IF(Konteringsliste!B52="","",Konteringsliste!B52)</f>
        <v/>
      </c>
      <c r="D138" s="375" t="str">
        <f>IF(Konteringsliste!C142="","",IF($E138="",0,Konteringsliste!C142))</f>
        <v/>
      </c>
      <c r="E138" s="374" t="str">
        <f>IF(Konteringsliste!G52="","",Konteringsliste!G52)</f>
        <v/>
      </c>
      <c r="F138" s="374" t="str">
        <f>IF(Konteringsliste!H52="","",Konteringsliste!H52)</f>
        <v/>
      </c>
      <c r="G138" s="456" t="str">
        <f>IF(Konteringsliste!I52="","",Konteringsliste!I52)</f>
        <v/>
      </c>
      <c r="H138" s="375" t="str">
        <f>IF(Konteringsliste!J52="","",IF($E138="",0,Konteringsliste!J52))</f>
        <v/>
      </c>
      <c r="I138" s="375">
        <f>IF(Konteringsliste!K52="","",IF($E138="",0,Konteringsliste!K52))</f>
        <v>0</v>
      </c>
      <c r="J138" s="375">
        <f>IF(Konteringsliste!L52="","",IF($E138="",0,Konteringsliste!L52))</f>
        <v>0</v>
      </c>
      <c r="K138" s="375">
        <f>IF(Konteringsliste!M52="","",IF($E138="",0,Konteringsliste!M52))</f>
        <v>0</v>
      </c>
    </row>
    <row r="139" spans="1:11">
      <c r="A139">
        <v>138</v>
      </c>
      <c r="B139" s="373" t="str">
        <f>IF(Konteringsliste!A53="","",IF($E139="","",Konteringsliste!A53))</f>
        <v/>
      </c>
      <c r="C139" s="374" t="str">
        <f>IF(Konteringsliste!B53="","",Konteringsliste!B53)</f>
        <v/>
      </c>
      <c r="D139" s="375" t="str">
        <f>IF(Konteringsliste!C143="","",IF($E139="",0,Konteringsliste!C143))</f>
        <v/>
      </c>
      <c r="E139" s="374" t="str">
        <f>IF(Konteringsliste!G53="","",Konteringsliste!G53)</f>
        <v/>
      </c>
      <c r="F139" s="374" t="str">
        <f>IF(Konteringsliste!H53="","",Konteringsliste!H53)</f>
        <v/>
      </c>
      <c r="G139" s="456" t="str">
        <f>IF(Konteringsliste!I53="","",Konteringsliste!I53)</f>
        <v/>
      </c>
      <c r="H139" s="375" t="str">
        <f>IF(Konteringsliste!J53="","",IF($E139="",0,Konteringsliste!J53))</f>
        <v/>
      </c>
      <c r="I139" s="375">
        <f>IF(Konteringsliste!K53="","",IF($E139="",0,Konteringsliste!K53))</f>
        <v>0</v>
      </c>
      <c r="J139" s="375">
        <f>IF(Konteringsliste!L53="","",IF($E139="",0,Konteringsliste!L53))</f>
        <v>0</v>
      </c>
      <c r="K139" s="375">
        <f>IF(Konteringsliste!M53="","",IF($E139="",0,Konteringsliste!M53))</f>
        <v>0</v>
      </c>
    </row>
    <row r="140" spans="1:11">
      <c r="A140">
        <v>139</v>
      </c>
      <c r="B140" s="373" t="str">
        <f>IF(Konteringsliste!A54="","",IF($E140="","",Konteringsliste!A54))</f>
        <v/>
      </c>
      <c r="C140" s="374" t="str">
        <f>IF(Konteringsliste!B54="","",Konteringsliste!B54)</f>
        <v/>
      </c>
      <c r="D140" s="375" t="str">
        <f>IF(Konteringsliste!C144="","",IF($E140="",0,Konteringsliste!C144))</f>
        <v/>
      </c>
      <c r="E140" s="374" t="str">
        <f>IF(Konteringsliste!G54="","",Konteringsliste!G54)</f>
        <v/>
      </c>
      <c r="F140" s="374" t="str">
        <f>IF(Konteringsliste!H54="","",Konteringsliste!H54)</f>
        <v/>
      </c>
      <c r="G140" s="456" t="str">
        <f>IF(Konteringsliste!I54="","",Konteringsliste!I54)</f>
        <v/>
      </c>
      <c r="H140" s="375" t="str">
        <f>IF(Konteringsliste!J54="","",IF($E140="",0,Konteringsliste!J54))</f>
        <v/>
      </c>
      <c r="I140" s="375">
        <f>IF(Konteringsliste!K54="","",IF($E140="",0,Konteringsliste!K54))</f>
        <v>0</v>
      </c>
      <c r="J140" s="375">
        <f>IF(Konteringsliste!L54="","",IF($E140="",0,Konteringsliste!L54))</f>
        <v>0</v>
      </c>
      <c r="K140" s="375">
        <f>IF(Konteringsliste!M54="","",IF($E140="",0,Konteringsliste!M54))</f>
        <v>0</v>
      </c>
    </row>
    <row r="141" spans="1:11">
      <c r="A141">
        <v>140</v>
      </c>
      <c r="B141" s="373" t="str">
        <f>IF(Konteringsliste!A55="","",IF($E141="","",Konteringsliste!A55))</f>
        <v/>
      </c>
      <c r="C141" s="374" t="str">
        <f>IF(Konteringsliste!B55="","",Konteringsliste!B55)</f>
        <v/>
      </c>
      <c r="D141" s="375" t="str">
        <f>IF(Konteringsliste!C145="","",IF($E141="",0,Konteringsliste!C145))</f>
        <v/>
      </c>
      <c r="E141" s="374" t="str">
        <f>IF(Konteringsliste!G55="","",Konteringsliste!G55)</f>
        <v/>
      </c>
      <c r="F141" s="374" t="str">
        <f>IF(Konteringsliste!H55="","",Konteringsliste!H55)</f>
        <v/>
      </c>
      <c r="G141" s="456" t="str">
        <f>IF(Konteringsliste!I55="","",Konteringsliste!I55)</f>
        <v/>
      </c>
      <c r="H141" s="375" t="str">
        <f>IF(Konteringsliste!J55="","",IF($E141="",0,Konteringsliste!J55))</f>
        <v/>
      </c>
      <c r="I141" s="375">
        <f>IF(Konteringsliste!K55="","",IF($E141="",0,Konteringsliste!K55))</f>
        <v>0</v>
      </c>
      <c r="J141" s="375">
        <f>IF(Konteringsliste!L55="","",IF($E141="",0,Konteringsliste!L55))</f>
        <v>0</v>
      </c>
      <c r="K141" s="375">
        <f>IF(Konteringsliste!M55="","",IF($E141="",0,Konteringsliste!M55))</f>
        <v>0</v>
      </c>
    </row>
    <row r="142" spans="1:11">
      <c r="A142">
        <v>141</v>
      </c>
      <c r="B142" s="373" t="str">
        <f>IF(Konteringsliste!A56="","",IF($E142="","",Konteringsliste!A56))</f>
        <v/>
      </c>
      <c r="C142" s="374" t="str">
        <f>IF(Konteringsliste!B56="","",Konteringsliste!B56)</f>
        <v/>
      </c>
      <c r="D142" s="375" t="str">
        <f>IF(Konteringsliste!C146="","",IF($E142="",0,Konteringsliste!C146))</f>
        <v/>
      </c>
      <c r="E142" s="374" t="str">
        <f>IF(Konteringsliste!G56="","",Konteringsliste!G56)</f>
        <v/>
      </c>
      <c r="F142" s="374" t="str">
        <f>IF(Konteringsliste!H56="","",Konteringsliste!H56)</f>
        <v/>
      </c>
      <c r="G142" s="456" t="str">
        <f>IF(Konteringsliste!I56="","",Konteringsliste!I56)</f>
        <v/>
      </c>
      <c r="H142" s="375" t="str">
        <f>IF(Konteringsliste!J56="","",IF($E142="",0,Konteringsliste!J56))</f>
        <v/>
      </c>
      <c r="I142" s="375">
        <f>IF(Konteringsliste!K56="","",IF($E142="",0,Konteringsliste!K56))</f>
        <v>0</v>
      </c>
      <c r="J142" s="375">
        <f>IF(Konteringsliste!L56="","",IF($E142="",0,Konteringsliste!L56))</f>
        <v>0</v>
      </c>
      <c r="K142" s="375">
        <f>IF(Konteringsliste!M56="","",IF($E142="",0,Konteringsliste!M56))</f>
        <v>0</v>
      </c>
    </row>
    <row r="143" spans="1:11">
      <c r="A143">
        <v>142</v>
      </c>
      <c r="B143" s="373" t="str">
        <f>IF(Konteringsliste!A57="","",IF($E143="","",Konteringsliste!A57))</f>
        <v/>
      </c>
      <c r="C143" s="374" t="str">
        <f>IF(Konteringsliste!B57="","",Konteringsliste!B57)</f>
        <v/>
      </c>
      <c r="D143" s="375" t="str">
        <f>IF(Konteringsliste!C147="","",IF($E143="",0,Konteringsliste!C147))</f>
        <v/>
      </c>
      <c r="E143" s="374" t="str">
        <f>IF(Konteringsliste!G57="","",Konteringsliste!G57)</f>
        <v/>
      </c>
      <c r="F143" s="374" t="str">
        <f>IF(Konteringsliste!H57="","",Konteringsliste!H57)</f>
        <v/>
      </c>
      <c r="G143" s="456" t="str">
        <f>IF(Konteringsliste!I57="","",Konteringsliste!I57)</f>
        <v/>
      </c>
      <c r="H143" s="375" t="str">
        <f>IF(Konteringsliste!J57="","",IF($E143="",0,Konteringsliste!J57))</f>
        <v/>
      </c>
      <c r="I143" s="375">
        <f>IF(Konteringsliste!K57="","",IF($E143="",0,Konteringsliste!K57))</f>
        <v>0</v>
      </c>
      <c r="J143" s="375">
        <f>IF(Konteringsliste!L57="","",IF($E143="",0,Konteringsliste!L57))</f>
        <v>0</v>
      </c>
      <c r="K143" s="375">
        <f>IF(Konteringsliste!M57="","",IF($E143="",0,Konteringsliste!M57))</f>
        <v>0</v>
      </c>
    </row>
    <row r="144" spans="1:11">
      <c r="A144">
        <v>143</v>
      </c>
      <c r="B144" s="373" t="str">
        <f>IF(Konteringsliste!A58="","",IF($E144="","",Konteringsliste!A58))</f>
        <v/>
      </c>
      <c r="C144" s="374" t="str">
        <f>IF(Konteringsliste!B58="","",Konteringsliste!B58)</f>
        <v/>
      </c>
      <c r="D144" s="375" t="str">
        <f>IF(Konteringsliste!C148="","",IF($E144="",0,Konteringsliste!C148))</f>
        <v/>
      </c>
      <c r="E144" s="374" t="str">
        <f>IF(Konteringsliste!G58="","",Konteringsliste!G58)</f>
        <v/>
      </c>
      <c r="F144" s="374" t="str">
        <f>IF(Konteringsliste!H58="","",Konteringsliste!H58)</f>
        <v/>
      </c>
      <c r="G144" s="456" t="str">
        <f>IF(Konteringsliste!I58="","",Konteringsliste!I58)</f>
        <v/>
      </c>
      <c r="H144" s="375" t="str">
        <f>IF(Konteringsliste!J58="","",IF($E144="",0,Konteringsliste!J58))</f>
        <v/>
      </c>
      <c r="I144" s="375">
        <f>IF(Konteringsliste!K58="","",IF($E144="",0,Konteringsliste!K58))</f>
        <v>0</v>
      </c>
      <c r="J144" s="375">
        <f>IF(Konteringsliste!L58="","",IF($E144="",0,Konteringsliste!L58))</f>
        <v>0</v>
      </c>
      <c r="K144" s="375">
        <f>IF(Konteringsliste!M58="","",IF($E144="",0,Konteringsliste!M58))</f>
        <v>0</v>
      </c>
    </row>
    <row r="145" spans="1:11">
      <c r="A145">
        <v>144</v>
      </c>
      <c r="B145" s="373" t="str">
        <f>IF(Konteringsliste!A59="","",IF($E145="","",Konteringsliste!A59))</f>
        <v/>
      </c>
      <c r="C145" s="374" t="str">
        <f>IF(Konteringsliste!B59="","",Konteringsliste!B59)</f>
        <v/>
      </c>
      <c r="D145" s="375" t="str">
        <f>IF(Konteringsliste!C149="","",IF($E145="",0,Konteringsliste!C149))</f>
        <v/>
      </c>
      <c r="E145" s="374" t="str">
        <f>IF(Konteringsliste!G59="","",Konteringsliste!G59)</f>
        <v/>
      </c>
      <c r="F145" s="374" t="str">
        <f>IF(Konteringsliste!H59="","",Konteringsliste!H59)</f>
        <v/>
      </c>
      <c r="G145" s="456" t="str">
        <f>IF(Konteringsliste!I59="","",Konteringsliste!I59)</f>
        <v/>
      </c>
      <c r="H145" s="375" t="str">
        <f>IF(Konteringsliste!J59="","",IF($E145="",0,Konteringsliste!J59))</f>
        <v/>
      </c>
      <c r="I145" s="375">
        <f>IF(Konteringsliste!K59="","",IF($E145="",0,Konteringsliste!K59))</f>
        <v>0</v>
      </c>
      <c r="J145" s="375">
        <f>IF(Konteringsliste!L59="","",IF($E145="",0,Konteringsliste!L59))</f>
        <v>0</v>
      </c>
      <c r="K145" s="375">
        <f>IF(Konteringsliste!M59="","",IF($E145="",0,Konteringsliste!M59))</f>
        <v>0</v>
      </c>
    </row>
    <row r="146" spans="1:11">
      <c r="A146">
        <v>145</v>
      </c>
      <c r="B146" s="373" t="str">
        <f>IF(Konteringsliste!A60="","",IF($E146="","",Konteringsliste!A60))</f>
        <v/>
      </c>
      <c r="C146" s="374" t="str">
        <f>IF(Konteringsliste!B60="","",Konteringsliste!B60)</f>
        <v/>
      </c>
      <c r="D146" s="375" t="str">
        <f>IF(Konteringsliste!C150="","",IF($E146="",0,Konteringsliste!C150))</f>
        <v/>
      </c>
      <c r="E146" s="374" t="str">
        <f>IF(Konteringsliste!G60="","",Konteringsliste!G60)</f>
        <v/>
      </c>
      <c r="F146" s="374" t="str">
        <f>IF(Konteringsliste!H60="","",Konteringsliste!H60)</f>
        <v/>
      </c>
      <c r="G146" s="456" t="str">
        <f>IF(Konteringsliste!I60="","",Konteringsliste!I60)</f>
        <v/>
      </c>
      <c r="H146" s="375" t="str">
        <f>IF(Konteringsliste!J60="","",IF($E146="",0,Konteringsliste!J60))</f>
        <v/>
      </c>
      <c r="I146" s="375">
        <f>IF(Konteringsliste!K60="","",IF($E146="",0,Konteringsliste!K60))</f>
        <v>0</v>
      </c>
      <c r="J146" s="375">
        <f>IF(Konteringsliste!L60="","",IF($E146="",0,Konteringsliste!L60))</f>
        <v>0</v>
      </c>
      <c r="K146" s="375">
        <f>IF(Konteringsliste!M60="","",IF($E146="",0,Konteringsliste!M60))</f>
        <v>0</v>
      </c>
    </row>
    <row r="147" spans="1:11">
      <c r="A147">
        <v>146</v>
      </c>
      <c r="B147" s="373" t="str">
        <f>IF(Konteringsliste!A61="","",IF($E147="","",Konteringsliste!A61))</f>
        <v/>
      </c>
      <c r="C147" s="374" t="str">
        <f>IF(Konteringsliste!B61="","",Konteringsliste!B61)</f>
        <v/>
      </c>
      <c r="D147" s="375" t="str">
        <f>IF(Konteringsliste!C151="","",IF($E147="",0,Konteringsliste!C151))</f>
        <v/>
      </c>
      <c r="E147" s="374" t="str">
        <f>IF(Konteringsliste!G61="","",Konteringsliste!G61)</f>
        <v/>
      </c>
      <c r="F147" s="374" t="str">
        <f>IF(Konteringsliste!H61="","",Konteringsliste!H61)</f>
        <v/>
      </c>
      <c r="G147" s="456" t="str">
        <f>IF(Konteringsliste!I61="","",Konteringsliste!I61)</f>
        <v/>
      </c>
      <c r="H147" s="375" t="str">
        <f>IF(Konteringsliste!J61="","",IF($E147="",0,Konteringsliste!J61))</f>
        <v/>
      </c>
      <c r="I147" s="375">
        <f>IF(Konteringsliste!K61="","",IF($E147="",0,Konteringsliste!K61))</f>
        <v>0</v>
      </c>
      <c r="J147" s="375">
        <f>IF(Konteringsliste!L61="","",IF($E147="",0,Konteringsliste!L61))</f>
        <v>0</v>
      </c>
      <c r="K147" s="375">
        <f>IF(Konteringsliste!M61="","",IF($E147="",0,Konteringsliste!M61))</f>
        <v>0</v>
      </c>
    </row>
    <row r="148" spans="1:11">
      <c r="A148">
        <v>147</v>
      </c>
      <c r="B148" s="373" t="str">
        <f>IF(Konteringsliste!A62="","",IF($E148="","",Konteringsliste!A62))</f>
        <v/>
      </c>
      <c r="C148" s="374" t="str">
        <f>IF(Konteringsliste!B62="","",Konteringsliste!B62)</f>
        <v/>
      </c>
      <c r="D148" s="375" t="str">
        <f>IF(Konteringsliste!C152="","",IF($E148="",0,Konteringsliste!C152))</f>
        <v/>
      </c>
      <c r="E148" s="374" t="str">
        <f>IF(Konteringsliste!G62="","",Konteringsliste!G62)</f>
        <v/>
      </c>
      <c r="F148" s="374" t="str">
        <f>IF(Konteringsliste!H62="","",Konteringsliste!H62)</f>
        <v/>
      </c>
      <c r="G148" s="456" t="str">
        <f>IF(Konteringsliste!I62="","",Konteringsliste!I62)</f>
        <v/>
      </c>
      <c r="H148" s="375" t="str">
        <f>IF(Konteringsliste!J62="","",IF($E148="",0,Konteringsliste!J62))</f>
        <v/>
      </c>
      <c r="I148" s="375">
        <f>IF(Konteringsliste!K62="","",IF($E148="",0,Konteringsliste!K62))</f>
        <v>0</v>
      </c>
      <c r="J148" s="375">
        <f>IF(Konteringsliste!L62="","",IF($E148="",0,Konteringsliste!L62))</f>
        <v>0</v>
      </c>
      <c r="K148" s="375">
        <f>IF(Konteringsliste!M62="","",IF($E148="",0,Konteringsliste!M62))</f>
        <v>0</v>
      </c>
    </row>
    <row r="149" spans="1:11">
      <c r="A149">
        <v>148</v>
      </c>
      <c r="B149" s="373" t="str">
        <f>IF(Konteringsliste!A63="","",IF($E149="","",Konteringsliste!A63))</f>
        <v/>
      </c>
      <c r="C149" s="374" t="str">
        <f>IF(Konteringsliste!B63="","",Konteringsliste!B63)</f>
        <v/>
      </c>
      <c r="D149" s="375" t="str">
        <f>IF(Konteringsliste!C153="","",IF($E149="",0,Konteringsliste!C153))</f>
        <v/>
      </c>
      <c r="E149" s="374" t="str">
        <f>IF(Konteringsliste!G63="","",Konteringsliste!G63)</f>
        <v/>
      </c>
      <c r="F149" s="374" t="str">
        <f>IF(Konteringsliste!H63="","",Konteringsliste!H63)</f>
        <v/>
      </c>
      <c r="G149" s="456" t="str">
        <f>IF(Konteringsliste!I63="","",Konteringsliste!I63)</f>
        <v/>
      </c>
      <c r="H149" s="375" t="str">
        <f>IF(Konteringsliste!J63="","",IF($E149="",0,Konteringsliste!J63))</f>
        <v/>
      </c>
      <c r="I149" s="375">
        <f>IF(Konteringsliste!K63="","",IF($E149="",0,Konteringsliste!K63))</f>
        <v>0</v>
      </c>
      <c r="J149" s="375">
        <f>IF(Konteringsliste!L63="","",IF($E149="",0,Konteringsliste!L63))</f>
        <v>0</v>
      </c>
      <c r="K149" s="375">
        <f>IF(Konteringsliste!M63="","",IF($E149="",0,Konteringsliste!M63))</f>
        <v>0</v>
      </c>
    </row>
    <row r="150" spans="1:11">
      <c r="A150">
        <v>149</v>
      </c>
      <c r="B150" s="373" t="str">
        <f>IF(Konteringsliste!A64="","",IF($E150="","",Konteringsliste!A64))</f>
        <v/>
      </c>
      <c r="C150" s="374" t="str">
        <f>IF(Konteringsliste!B64="","",Konteringsliste!B64)</f>
        <v/>
      </c>
      <c r="D150" s="375" t="str">
        <f>IF(Konteringsliste!C154="","",IF($E150="",0,Konteringsliste!C154))</f>
        <v/>
      </c>
      <c r="E150" s="374" t="str">
        <f>IF(Konteringsliste!G64="","",Konteringsliste!G64)</f>
        <v/>
      </c>
      <c r="F150" s="374" t="str">
        <f>IF(Konteringsliste!H64="","",Konteringsliste!H64)</f>
        <v/>
      </c>
      <c r="G150" s="456" t="str">
        <f>IF(Konteringsliste!I64="","",Konteringsliste!I64)</f>
        <v/>
      </c>
      <c r="H150" s="375" t="str">
        <f>IF(Konteringsliste!J64="","",IF($E150="",0,Konteringsliste!J64))</f>
        <v/>
      </c>
      <c r="I150" s="375">
        <f>IF(Konteringsliste!K64="","",IF($E150="",0,Konteringsliste!K64))</f>
        <v>0</v>
      </c>
      <c r="J150" s="375">
        <f>IF(Konteringsliste!L64="","",IF($E150="",0,Konteringsliste!L64))</f>
        <v>0</v>
      </c>
      <c r="K150" s="375">
        <f>IF(Konteringsliste!M64="","",IF($E150="",0,Konteringsliste!M64))</f>
        <v>0</v>
      </c>
    </row>
    <row r="151" spans="1:11">
      <c r="A151">
        <v>150</v>
      </c>
      <c r="B151" s="373" t="str">
        <f>IF(Konteringsliste!A65="","",IF($E151="","",Konteringsliste!A65))</f>
        <v/>
      </c>
      <c r="C151" s="374" t="str">
        <f>IF(Konteringsliste!B65="","",Konteringsliste!B65)</f>
        <v/>
      </c>
      <c r="D151" s="375" t="str">
        <f>IF(Konteringsliste!C155="","",IF($E151="",0,Konteringsliste!C155))</f>
        <v/>
      </c>
      <c r="E151" s="374" t="str">
        <f>IF(Konteringsliste!G65="","",Konteringsliste!G65)</f>
        <v/>
      </c>
      <c r="F151" s="374" t="str">
        <f>IF(Konteringsliste!H65="","",Konteringsliste!H65)</f>
        <v/>
      </c>
      <c r="G151" s="456" t="str">
        <f>IF(Konteringsliste!I65="","",Konteringsliste!I65)</f>
        <v/>
      </c>
      <c r="H151" s="375" t="str">
        <f>IF(Konteringsliste!J65="","",IF($E151="",0,Konteringsliste!J65))</f>
        <v/>
      </c>
      <c r="I151" s="375">
        <f>IF(Konteringsliste!K65="","",IF($E151="",0,Konteringsliste!K65))</f>
        <v>0</v>
      </c>
      <c r="J151" s="375">
        <f>IF(Konteringsliste!L65="","",IF($E151="",0,Konteringsliste!L65))</f>
        <v>0</v>
      </c>
      <c r="K151" s="375">
        <f>IF(Konteringsliste!M65="","",IF($E151="",0,Konteringsliste!M65))</f>
        <v>0</v>
      </c>
    </row>
    <row r="152" spans="1:11">
      <c r="A152">
        <v>151</v>
      </c>
      <c r="B152" s="373" t="str">
        <f>IF(Konteringsliste!A66="","",IF($E152="","",Konteringsliste!A66))</f>
        <v/>
      </c>
      <c r="C152" s="374" t="str">
        <f>IF(Konteringsliste!B66="","",Konteringsliste!B66)</f>
        <v/>
      </c>
      <c r="D152" s="375" t="str">
        <f>IF(Konteringsliste!C156="","",IF($E152="",0,Konteringsliste!C156))</f>
        <v/>
      </c>
      <c r="E152" s="374" t="str">
        <f>IF(Konteringsliste!G66="","",Konteringsliste!G66)</f>
        <v/>
      </c>
      <c r="F152" s="374" t="str">
        <f>IF(Konteringsliste!H66="","",Konteringsliste!H66)</f>
        <v/>
      </c>
      <c r="G152" s="456" t="str">
        <f>IF(Konteringsliste!I66="","",Konteringsliste!I66)</f>
        <v/>
      </c>
      <c r="H152" s="375" t="str">
        <f>IF(Konteringsliste!J66="","",IF($E152="",0,Konteringsliste!J66))</f>
        <v/>
      </c>
      <c r="I152" s="375">
        <f>IF(Konteringsliste!K66="","",IF($E152="",0,Konteringsliste!K66))</f>
        <v>0</v>
      </c>
      <c r="J152" s="375">
        <f>IF(Konteringsliste!L66="","",IF($E152="",0,Konteringsliste!L66))</f>
        <v>0</v>
      </c>
      <c r="K152" s="375">
        <f>IF(Konteringsliste!M66="","",IF($E152="",0,Konteringsliste!M66))</f>
        <v>0</v>
      </c>
    </row>
    <row r="153" spans="1:11">
      <c r="A153">
        <v>152</v>
      </c>
      <c r="B153" s="373" t="str">
        <f>IF(Konteringsliste!A67="","",IF($E153="","",Konteringsliste!A67))</f>
        <v/>
      </c>
      <c r="C153" s="374" t="str">
        <f>IF(Konteringsliste!B67="","",Konteringsliste!B67)</f>
        <v/>
      </c>
      <c r="D153" s="375" t="str">
        <f>IF(Konteringsliste!C157="","",IF($E153="",0,Konteringsliste!C157))</f>
        <v/>
      </c>
      <c r="E153" s="374" t="str">
        <f>IF(Konteringsliste!G67="","",Konteringsliste!G67)</f>
        <v/>
      </c>
      <c r="F153" s="374" t="str">
        <f>IF(Konteringsliste!H67="","",Konteringsliste!H67)</f>
        <v/>
      </c>
      <c r="G153" s="456" t="str">
        <f>IF(Konteringsliste!I67="","",Konteringsliste!I67)</f>
        <v/>
      </c>
      <c r="H153" s="375" t="str">
        <f>IF(Konteringsliste!J67="","",IF($E153="",0,Konteringsliste!J67))</f>
        <v/>
      </c>
      <c r="I153" s="375">
        <f>IF(Konteringsliste!K67="","",IF($E153="",0,Konteringsliste!K67))</f>
        <v>0</v>
      </c>
      <c r="J153" s="375">
        <f>IF(Konteringsliste!L67="","",IF($E153="",0,Konteringsliste!L67))</f>
        <v>0</v>
      </c>
      <c r="K153" s="375">
        <f>IF(Konteringsliste!M67="","",IF($E153="",0,Konteringsliste!M67))</f>
        <v>0</v>
      </c>
    </row>
    <row r="154" spans="1:11">
      <c r="A154">
        <v>153</v>
      </c>
      <c r="B154" s="373" t="str">
        <f>IF(Konteringsliste!A68="","",IF($E154="","",Konteringsliste!A68))</f>
        <v/>
      </c>
      <c r="C154" s="374" t="str">
        <f>IF(Konteringsliste!B68="","",Konteringsliste!B68)</f>
        <v/>
      </c>
      <c r="D154" s="375" t="str">
        <f>IF(Konteringsliste!C158="","",IF($E154="",0,Konteringsliste!C158))</f>
        <v/>
      </c>
      <c r="E154" s="374" t="str">
        <f>IF(Konteringsliste!G68="","",Konteringsliste!G68)</f>
        <v/>
      </c>
      <c r="F154" s="374" t="str">
        <f>IF(Konteringsliste!H68="","",Konteringsliste!H68)</f>
        <v/>
      </c>
      <c r="G154" s="456" t="str">
        <f>IF(Konteringsliste!I68="","",Konteringsliste!I68)</f>
        <v/>
      </c>
      <c r="H154" s="375" t="str">
        <f>IF(Konteringsliste!J68="","",IF($E154="",0,Konteringsliste!J68))</f>
        <v/>
      </c>
      <c r="I154" s="375">
        <f>IF(Konteringsliste!K68="","",IF($E154="",0,Konteringsliste!K68))</f>
        <v>0</v>
      </c>
      <c r="J154" s="375">
        <f>IF(Konteringsliste!L68="","",IF($E154="",0,Konteringsliste!L68))</f>
        <v>0</v>
      </c>
      <c r="K154" s="375">
        <f>IF(Konteringsliste!M68="","",IF($E154="",0,Konteringsliste!M68))</f>
        <v>0</v>
      </c>
    </row>
    <row r="155" spans="1:11">
      <c r="A155">
        <v>154</v>
      </c>
      <c r="B155" s="373" t="str">
        <f>IF(Konteringsliste!A69="","",IF($E155="","",Konteringsliste!A69))</f>
        <v/>
      </c>
      <c r="C155" s="374" t="str">
        <f>IF(Konteringsliste!B69="","",Konteringsliste!B69)</f>
        <v/>
      </c>
      <c r="D155" s="375" t="str">
        <f>IF(Konteringsliste!C159="","",IF($E155="",0,Konteringsliste!C159))</f>
        <v/>
      </c>
      <c r="E155" s="374" t="str">
        <f>IF(Konteringsliste!G69="","",Konteringsliste!G69)</f>
        <v/>
      </c>
      <c r="F155" s="374" t="str">
        <f>IF(Konteringsliste!H69="","",Konteringsliste!H69)</f>
        <v/>
      </c>
      <c r="G155" s="456" t="str">
        <f>IF(Konteringsliste!I69="","",Konteringsliste!I69)</f>
        <v/>
      </c>
      <c r="H155" s="375" t="str">
        <f>IF(Konteringsliste!J69="","",IF($E155="",0,Konteringsliste!J69))</f>
        <v/>
      </c>
      <c r="I155" s="375">
        <f>IF(Konteringsliste!K69="","",IF($E155="",0,Konteringsliste!K69))</f>
        <v>0</v>
      </c>
      <c r="J155" s="375">
        <f>IF(Konteringsliste!L69="","",IF($E155="",0,Konteringsliste!L69))</f>
        <v>0</v>
      </c>
      <c r="K155" s="375">
        <f>IF(Konteringsliste!M69="","",IF($E155="",0,Konteringsliste!M69))</f>
        <v>0</v>
      </c>
    </row>
    <row r="156" spans="1:11">
      <c r="A156">
        <v>155</v>
      </c>
      <c r="B156" s="373" t="str">
        <f>IF(Konteringsliste!A70="","",IF($E156="","",Konteringsliste!A70))</f>
        <v/>
      </c>
      <c r="C156" s="374" t="str">
        <f>IF(Konteringsliste!B70="","",Konteringsliste!B70)</f>
        <v/>
      </c>
      <c r="D156" s="375" t="str">
        <f>IF(Konteringsliste!C160="","",IF($E156="",0,Konteringsliste!C160))</f>
        <v/>
      </c>
      <c r="E156" s="374" t="str">
        <f>IF(Konteringsliste!G70="","",Konteringsliste!G70)</f>
        <v/>
      </c>
      <c r="F156" s="374" t="str">
        <f>IF(Konteringsliste!H70="","",Konteringsliste!H70)</f>
        <v/>
      </c>
      <c r="G156" s="456" t="str">
        <f>IF(Konteringsliste!I70="","",Konteringsliste!I70)</f>
        <v/>
      </c>
      <c r="H156" s="375" t="str">
        <f>IF(Konteringsliste!J70="","",IF($E156="",0,Konteringsliste!J70))</f>
        <v/>
      </c>
      <c r="I156" s="375">
        <f>IF(Konteringsliste!K70="","",IF($E156="",0,Konteringsliste!K70))</f>
        <v>0</v>
      </c>
      <c r="J156" s="375">
        <f>IF(Konteringsliste!L70="","",IF($E156="",0,Konteringsliste!L70))</f>
        <v>0</v>
      </c>
      <c r="K156" s="375">
        <f>IF(Konteringsliste!M70="","",IF($E156="",0,Konteringsliste!M70))</f>
        <v>0</v>
      </c>
    </row>
    <row r="157" spans="1:11">
      <c r="A157">
        <v>156</v>
      </c>
      <c r="B157" s="373" t="str">
        <f>IF(Konteringsliste!A71="","",IF($E157="","",Konteringsliste!A71))</f>
        <v/>
      </c>
      <c r="C157" s="374" t="str">
        <f>IF(Konteringsliste!B71="","",Konteringsliste!B71)</f>
        <v/>
      </c>
      <c r="D157" s="375" t="str">
        <f>IF(Konteringsliste!C161="","",IF($E157="",0,Konteringsliste!C161))</f>
        <v/>
      </c>
      <c r="E157" s="374" t="str">
        <f>IF(Konteringsliste!G71="","",Konteringsliste!G71)</f>
        <v/>
      </c>
      <c r="F157" s="374" t="str">
        <f>IF(Konteringsliste!H71="","",Konteringsliste!H71)</f>
        <v/>
      </c>
      <c r="G157" s="456" t="str">
        <f>IF(Konteringsliste!I71="","",Konteringsliste!I71)</f>
        <v/>
      </c>
      <c r="H157" s="375" t="str">
        <f>IF(Konteringsliste!J71="","",IF($E157="",0,Konteringsliste!J71))</f>
        <v/>
      </c>
      <c r="I157" s="375">
        <f>IF(Konteringsliste!K71="","",IF($E157="",0,Konteringsliste!K71))</f>
        <v>0</v>
      </c>
      <c r="J157" s="375">
        <f>IF(Konteringsliste!L71="","",IF($E157="",0,Konteringsliste!L71))</f>
        <v>0</v>
      </c>
      <c r="K157" s="375">
        <f>IF(Konteringsliste!M71="","",IF($E157="",0,Konteringsliste!M71))</f>
        <v>0</v>
      </c>
    </row>
    <row r="158" spans="1:11">
      <c r="A158">
        <v>157</v>
      </c>
      <c r="B158" s="373" t="str">
        <f>IF(Konteringsliste!A72="","",IF($E158="","",Konteringsliste!A72))</f>
        <v/>
      </c>
      <c r="C158" s="374" t="str">
        <f>IF(Konteringsliste!B72="","",Konteringsliste!B72)</f>
        <v/>
      </c>
      <c r="D158" s="375" t="str">
        <f>IF(Konteringsliste!C162="","",IF($E158="",0,Konteringsliste!C162))</f>
        <v/>
      </c>
      <c r="E158" s="374" t="str">
        <f>IF(Konteringsliste!G72="","",Konteringsliste!G72)</f>
        <v/>
      </c>
      <c r="F158" s="374" t="str">
        <f>IF(Konteringsliste!H72="","",Konteringsliste!H72)</f>
        <v/>
      </c>
      <c r="G158" s="456" t="str">
        <f>IF(Konteringsliste!I72="","",Konteringsliste!I72)</f>
        <v/>
      </c>
      <c r="H158" s="375" t="str">
        <f>IF(Konteringsliste!J72="","",IF($E158="",0,Konteringsliste!J72))</f>
        <v/>
      </c>
      <c r="I158" s="375">
        <f>IF(Konteringsliste!K72="","",IF($E158="",0,Konteringsliste!K72))</f>
        <v>0</v>
      </c>
      <c r="J158" s="375">
        <f>IF(Konteringsliste!L72="","",IF($E158="",0,Konteringsliste!L72))</f>
        <v>0</v>
      </c>
      <c r="K158" s="375">
        <f>IF(Konteringsliste!M72="","",IF($E158="",0,Konteringsliste!M72))</f>
        <v>0</v>
      </c>
    </row>
    <row r="159" spans="1:11">
      <c r="A159">
        <v>158</v>
      </c>
      <c r="B159" s="373" t="str">
        <f>IF(Konteringsliste!A73="","",IF($E159="","",Konteringsliste!A73))</f>
        <v/>
      </c>
      <c r="C159" s="374" t="str">
        <f>IF(Konteringsliste!B73="","",Konteringsliste!B73)</f>
        <v/>
      </c>
      <c r="D159" s="375" t="str">
        <f>IF(Konteringsliste!C163="","",IF($E159="",0,Konteringsliste!C163))</f>
        <v/>
      </c>
      <c r="E159" s="374" t="str">
        <f>IF(Konteringsliste!G73="","",Konteringsliste!G73)</f>
        <v/>
      </c>
      <c r="F159" s="374" t="str">
        <f>IF(Konteringsliste!H73="","",Konteringsliste!H73)</f>
        <v/>
      </c>
      <c r="G159" s="456" t="str">
        <f>IF(Konteringsliste!I73="","",Konteringsliste!I73)</f>
        <v/>
      </c>
      <c r="H159" s="375" t="str">
        <f>IF(Konteringsliste!J73="","",IF($E159="",0,Konteringsliste!J73))</f>
        <v/>
      </c>
      <c r="I159" s="375">
        <f>IF(Konteringsliste!K73="","",IF($E159="",0,Konteringsliste!K73))</f>
        <v>0</v>
      </c>
      <c r="J159" s="375">
        <f>IF(Konteringsliste!L73="","",IF($E159="",0,Konteringsliste!L73))</f>
        <v>0</v>
      </c>
      <c r="K159" s="375">
        <f>IF(Konteringsliste!M73="","",IF($E159="",0,Konteringsliste!M73))</f>
        <v>0</v>
      </c>
    </row>
    <row r="160" spans="1:11">
      <c r="A160">
        <v>159</v>
      </c>
      <c r="B160" s="373" t="str">
        <f>IF(Konteringsliste!A74="","",IF($E160="","",Konteringsliste!A74))</f>
        <v/>
      </c>
      <c r="C160" s="374" t="str">
        <f>IF(Konteringsliste!B74="","",Konteringsliste!B74)</f>
        <v/>
      </c>
      <c r="D160" s="375" t="str">
        <f>IF(Konteringsliste!C164="","",IF($E160="",0,Konteringsliste!C164))</f>
        <v/>
      </c>
      <c r="E160" s="374" t="str">
        <f>IF(Konteringsliste!G74="","",Konteringsliste!G74)</f>
        <v/>
      </c>
      <c r="F160" s="374" t="str">
        <f>IF(Konteringsliste!H74="","",Konteringsliste!H74)</f>
        <v/>
      </c>
      <c r="G160" s="456" t="str">
        <f>IF(Konteringsliste!I74="","",Konteringsliste!I74)</f>
        <v/>
      </c>
      <c r="H160" s="375" t="str">
        <f>IF(Konteringsliste!J74="","",IF($E160="",0,Konteringsliste!J74))</f>
        <v/>
      </c>
      <c r="I160" s="375">
        <f>IF(Konteringsliste!K74="","",IF($E160="",0,Konteringsliste!K74))</f>
        <v>0</v>
      </c>
      <c r="J160" s="375">
        <f>IF(Konteringsliste!L74="","",IF($E160="",0,Konteringsliste!L74))</f>
        <v>0</v>
      </c>
      <c r="K160" s="375">
        <f>IF(Konteringsliste!M74="","",IF($E160="",0,Konteringsliste!M74))</f>
        <v>0</v>
      </c>
    </row>
    <row r="161" spans="1:11">
      <c r="A161">
        <v>160</v>
      </c>
      <c r="B161" s="373" t="str">
        <f>IF(Konteringsliste!A75="","",IF($E161="","",Konteringsliste!A75))</f>
        <v/>
      </c>
      <c r="C161" s="374" t="str">
        <f>IF(Konteringsliste!B75="","",Konteringsliste!B75)</f>
        <v/>
      </c>
      <c r="D161" s="375" t="str">
        <f>IF(Konteringsliste!C165="","",IF($E161="",0,Konteringsliste!C165))</f>
        <v/>
      </c>
      <c r="E161" s="374" t="str">
        <f>IF(Konteringsliste!G75="","",Konteringsliste!G75)</f>
        <v/>
      </c>
      <c r="F161" s="374" t="str">
        <f>IF(Konteringsliste!H75="","",Konteringsliste!H75)</f>
        <v/>
      </c>
      <c r="G161" s="456" t="str">
        <f>IF(Konteringsliste!I75="","",Konteringsliste!I75)</f>
        <v/>
      </c>
      <c r="H161" s="375" t="str">
        <f>IF(Konteringsliste!J75="","",IF($E161="",0,Konteringsliste!J75))</f>
        <v/>
      </c>
      <c r="I161" s="375">
        <f>IF(Konteringsliste!K75="","",IF($E161="",0,Konteringsliste!K75))</f>
        <v>0</v>
      </c>
      <c r="J161" s="375">
        <f>IF(Konteringsliste!L75="","",IF($E161="",0,Konteringsliste!L75))</f>
        <v>0</v>
      </c>
      <c r="K161" s="375">
        <f>IF(Konteringsliste!M75="","",IF($E161="",0,Konteringsliste!M75))</f>
        <v>0</v>
      </c>
    </row>
    <row r="162" spans="1:11">
      <c r="A162">
        <v>161</v>
      </c>
      <c r="B162" s="373" t="str">
        <f>IF(Konteringsliste!A76="","",IF($E162="","",Konteringsliste!A76))</f>
        <v/>
      </c>
      <c r="C162" s="374" t="str">
        <f>IF(Konteringsliste!B76="","",Konteringsliste!B76)</f>
        <v/>
      </c>
      <c r="D162" s="375" t="str">
        <f>IF(Konteringsliste!C166="","",IF($E162="",0,Konteringsliste!C166))</f>
        <v/>
      </c>
      <c r="E162" s="374" t="str">
        <f>IF(Konteringsliste!G76="","",Konteringsliste!G76)</f>
        <v/>
      </c>
      <c r="F162" s="374" t="str">
        <f>IF(Konteringsliste!H76="","",Konteringsliste!H76)</f>
        <v/>
      </c>
      <c r="G162" s="456" t="str">
        <f>IF(Konteringsliste!I76="","",Konteringsliste!I76)</f>
        <v/>
      </c>
      <c r="H162" s="375" t="str">
        <f>IF(Konteringsliste!J76="","",IF($E162="",0,Konteringsliste!J76))</f>
        <v/>
      </c>
      <c r="I162" s="375">
        <f>IF(Konteringsliste!K76="","",IF($E162="",0,Konteringsliste!K76))</f>
        <v>0</v>
      </c>
      <c r="J162" s="375">
        <f>IF(Konteringsliste!L76="","",IF($E162="",0,Konteringsliste!L76))</f>
        <v>0</v>
      </c>
      <c r="K162" s="375">
        <f>IF(Konteringsliste!M76="","",IF($E162="",0,Konteringsliste!M76))</f>
        <v>0</v>
      </c>
    </row>
    <row r="163" spans="1:11">
      <c r="A163">
        <v>162</v>
      </c>
      <c r="B163" s="373" t="str">
        <f>IF(Konteringsliste!A77="","",IF($E163="","",Konteringsliste!A77))</f>
        <v/>
      </c>
      <c r="C163" s="374" t="str">
        <f>IF(Konteringsliste!B77="","",Konteringsliste!B77)</f>
        <v/>
      </c>
      <c r="D163" s="375" t="str">
        <f>IF(Konteringsliste!C167="","",IF($E163="",0,Konteringsliste!C167))</f>
        <v/>
      </c>
      <c r="E163" s="374" t="str">
        <f>IF(Konteringsliste!G77="","",Konteringsliste!G77)</f>
        <v/>
      </c>
      <c r="F163" s="374" t="str">
        <f>IF(Konteringsliste!H77="","",Konteringsliste!H77)</f>
        <v/>
      </c>
      <c r="G163" s="456" t="str">
        <f>IF(Konteringsliste!I77="","",Konteringsliste!I77)</f>
        <v/>
      </c>
      <c r="H163" s="375" t="str">
        <f>IF(Konteringsliste!J77="","",IF($E163="",0,Konteringsliste!J77))</f>
        <v/>
      </c>
      <c r="I163" s="375">
        <f>IF(Konteringsliste!K77="","",IF($E163="",0,Konteringsliste!K77))</f>
        <v>0</v>
      </c>
      <c r="J163" s="375">
        <f>IF(Konteringsliste!L77="","",IF($E163="",0,Konteringsliste!L77))</f>
        <v>0</v>
      </c>
      <c r="K163" s="375">
        <f>IF(Konteringsliste!M77="","",IF($E163="",0,Konteringsliste!M77))</f>
        <v>0</v>
      </c>
    </row>
    <row r="164" spans="1:11">
      <c r="A164">
        <v>163</v>
      </c>
      <c r="B164" s="373" t="str">
        <f>IF(Konteringsliste!A78="","",IF($E164="","",Konteringsliste!A78))</f>
        <v/>
      </c>
      <c r="C164" s="374" t="str">
        <f>IF(Konteringsliste!B78="","",Konteringsliste!B78)</f>
        <v/>
      </c>
      <c r="D164" s="375" t="str">
        <f>IF(Konteringsliste!C168="","",IF($E164="",0,Konteringsliste!C168))</f>
        <v/>
      </c>
      <c r="E164" s="374" t="str">
        <f>IF(Konteringsliste!G78="","",Konteringsliste!G78)</f>
        <v/>
      </c>
      <c r="F164" s="374" t="str">
        <f>IF(Konteringsliste!H78="","",Konteringsliste!H78)</f>
        <v/>
      </c>
      <c r="G164" s="456" t="str">
        <f>IF(Konteringsliste!I78="","",Konteringsliste!I78)</f>
        <v/>
      </c>
      <c r="H164" s="375" t="str">
        <f>IF(Konteringsliste!J78="","",IF($E164="",0,Konteringsliste!J78))</f>
        <v/>
      </c>
      <c r="I164" s="375">
        <f>IF(Konteringsliste!K78="","",IF($E164="",0,Konteringsliste!K78))</f>
        <v>0</v>
      </c>
      <c r="J164" s="375">
        <f>IF(Konteringsliste!L78="","",IF($E164="",0,Konteringsliste!L78))</f>
        <v>0</v>
      </c>
      <c r="K164" s="375">
        <f>IF(Konteringsliste!M78="","",IF($E164="",0,Konteringsliste!M78))</f>
        <v>0</v>
      </c>
    </row>
    <row r="165" spans="1:11">
      <c r="A165">
        <v>164</v>
      </c>
      <c r="B165" s="373" t="str">
        <f>IF(Konteringsliste!A79="","",IF($E165="","",Konteringsliste!A79))</f>
        <v/>
      </c>
      <c r="C165" s="374" t="str">
        <f>IF(Konteringsliste!B79="","",Konteringsliste!B79)</f>
        <v/>
      </c>
      <c r="D165" s="375" t="str">
        <f>IF(Konteringsliste!C169="","",IF($E165="",0,Konteringsliste!C169))</f>
        <v/>
      </c>
      <c r="E165" s="374" t="str">
        <f>IF(Konteringsliste!G79="","",Konteringsliste!G79)</f>
        <v/>
      </c>
      <c r="F165" s="374" t="str">
        <f>IF(Konteringsliste!H79="","",Konteringsliste!H79)</f>
        <v/>
      </c>
      <c r="G165" s="456" t="str">
        <f>IF(Konteringsliste!I79="","",Konteringsliste!I79)</f>
        <v/>
      </c>
      <c r="H165" s="375" t="str">
        <f>IF(Konteringsliste!J79="","",IF($E165="",0,Konteringsliste!J79))</f>
        <v/>
      </c>
      <c r="I165" s="375">
        <f>IF(Konteringsliste!K79="","",IF($E165="",0,Konteringsliste!K79))</f>
        <v>0</v>
      </c>
      <c r="J165" s="375">
        <f>IF(Konteringsliste!L79="","",IF($E165="",0,Konteringsliste!L79))</f>
        <v>0</v>
      </c>
      <c r="K165" s="375">
        <f>IF(Konteringsliste!M79="","",IF($E165="",0,Konteringsliste!M79))</f>
        <v>0</v>
      </c>
    </row>
    <row r="166" spans="1:11">
      <c r="A166">
        <v>165</v>
      </c>
      <c r="B166" s="373" t="str">
        <f>IF(Konteringsliste!A80="","",IF($E166="","",Konteringsliste!A80))</f>
        <v/>
      </c>
      <c r="C166" s="374" t="str">
        <f>IF(Konteringsliste!B80="","",Konteringsliste!B80)</f>
        <v/>
      </c>
      <c r="D166" s="375" t="str">
        <f>IF(Konteringsliste!C170="","",IF($E166="",0,Konteringsliste!C170))</f>
        <v/>
      </c>
      <c r="E166" s="374" t="str">
        <f>IF(Konteringsliste!G80="","",Konteringsliste!G80)</f>
        <v/>
      </c>
      <c r="F166" s="374" t="str">
        <f>IF(Konteringsliste!H80="","",Konteringsliste!H80)</f>
        <v/>
      </c>
      <c r="G166" s="456" t="str">
        <f>IF(Konteringsliste!I80="","",Konteringsliste!I80)</f>
        <v/>
      </c>
      <c r="H166" s="375" t="str">
        <f>IF(Konteringsliste!J80="","",IF($E166="",0,Konteringsliste!J80))</f>
        <v/>
      </c>
      <c r="I166" s="375">
        <f>IF(Konteringsliste!K80="","",IF($E166="",0,Konteringsliste!K80))</f>
        <v>0</v>
      </c>
      <c r="J166" s="375">
        <f>IF(Konteringsliste!L80="","",IF($E166="",0,Konteringsliste!L80))</f>
        <v>0</v>
      </c>
      <c r="K166" s="375">
        <f>IF(Konteringsliste!M80="","",IF($E166="",0,Konteringsliste!M80))</f>
        <v>0</v>
      </c>
    </row>
    <row r="167" spans="1:11">
      <c r="A167">
        <v>166</v>
      </c>
      <c r="B167" s="373" t="str">
        <f>IF(Konteringsliste!A81="","",IF($E167="","",Konteringsliste!A81))</f>
        <v/>
      </c>
      <c r="C167" s="374" t="str">
        <f>IF(Konteringsliste!B81="","",Konteringsliste!B81)</f>
        <v/>
      </c>
      <c r="D167" s="375" t="str">
        <f>IF(Konteringsliste!C171="","",IF($E167="",0,Konteringsliste!C171))</f>
        <v/>
      </c>
      <c r="E167" s="374" t="str">
        <f>IF(Konteringsliste!G81="","",Konteringsliste!G81)</f>
        <v/>
      </c>
      <c r="F167" s="374" t="str">
        <f>IF(Konteringsliste!H81="","",Konteringsliste!H81)</f>
        <v/>
      </c>
      <c r="G167" s="456" t="str">
        <f>IF(Konteringsliste!I81="","",Konteringsliste!I81)</f>
        <v/>
      </c>
      <c r="H167" s="375" t="str">
        <f>IF(Konteringsliste!J81="","",IF($E167="",0,Konteringsliste!J81))</f>
        <v/>
      </c>
      <c r="I167" s="375">
        <f>IF(Konteringsliste!K81="","",IF($E167="",0,Konteringsliste!K81))</f>
        <v>0</v>
      </c>
      <c r="J167" s="375">
        <f>IF(Konteringsliste!L81="","",IF($E167="",0,Konteringsliste!L81))</f>
        <v>0</v>
      </c>
      <c r="K167" s="375">
        <f>IF(Konteringsliste!M81="","",IF($E167="",0,Konteringsliste!M81))</f>
        <v>0</v>
      </c>
    </row>
    <row r="168" spans="1:11">
      <c r="A168">
        <v>167</v>
      </c>
      <c r="B168" s="373" t="str">
        <f>IF(Konteringsliste!A82="","",IF($E168="","",Konteringsliste!A82))</f>
        <v/>
      </c>
      <c r="C168" s="374" t="str">
        <f>IF(Konteringsliste!B82="","",Konteringsliste!B82)</f>
        <v/>
      </c>
      <c r="D168" s="375" t="str">
        <f>IF(Konteringsliste!C172="","",IF($E168="",0,Konteringsliste!C172))</f>
        <v/>
      </c>
      <c r="E168" s="374" t="str">
        <f>IF(Konteringsliste!G82="","",Konteringsliste!G82)</f>
        <v/>
      </c>
      <c r="F168" s="374" t="str">
        <f>IF(Konteringsliste!H82="","",Konteringsliste!H82)</f>
        <v/>
      </c>
      <c r="G168" s="456" t="str">
        <f>IF(Konteringsliste!I82="","",Konteringsliste!I82)</f>
        <v/>
      </c>
      <c r="H168" s="375" t="str">
        <f>IF(Konteringsliste!J82="","",IF($E168="",0,Konteringsliste!J82))</f>
        <v/>
      </c>
      <c r="I168" s="375">
        <f>IF(Konteringsliste!K82="","",IF($E168="",0,Konteringsliste!K82))</f>
        <v>0</v>
      </c>
      <c r="J168" s="375">
        <f>IF(Konteringsliste!L82="","",IF($E168="",0,Konteringsliste!L82))</f>
        <v>0</v>
      </c>
      <c r="K168" s="375">
        <f>IF(Konteringsliste!M82="","",IF($E168="",0,Konteringsliste!M82))</f>
        <v>0</v>
      </c>
    </row>
    <row r="169" spans="1:11">
      <c r="A169">
        <v>168</v>
      </c>
      <c r="B169" s="373" t="str">
        <f>IF(Konteringsliste!A83="","",IF($E169="","",Konteringsliste!A83))</f>
        <v/>
      </c>
      <c r="C169" s="374" t="str">
        <f>IF(Konteringsliste!B83="","",Konteringsliste!B83)</f>
        <v/>
      </c>
      <c r="D169" s="375" t="str">
        <f>IF(Konteringsliste!C173="","",IF($E169="",0,Konteringsliste!C173))</f>
        <v/>
      </c>
      <c r="E169" s="374" t="str">
        <f>IF(Konteringsliste!G83="","",Konteringsliste!G83)</f>
        <v/>
      </c>
      <c r="F169" s="374" t="str">
        <f>IF(Konteringsliste!H83="","",Konteringsliste!H83)</f>
        <v/>
      </c>
      <c r="G169" s="456" t="str">
        <f>IF(Konteringsliste!I83="","",Konteringsliste!I83)</f>
        <v/>
      </c>
      <c r="H169" s="375" t="str">
        <f>IF(Konteringsliste!J83="","",IF($E169="",0,Konteringsliste!J83))</f>
        <v/>
      </c>
      <c r="I169" s="375">
        <f>IF(Konteringsliste!K83="","",IF($E169="",0,Konteringsliste!K83))</f>
        <v>0</v>
      </c>
      <c r="J169" s="375">
        <f>IF(Konteringsliste!L83="","",IF($E169="",0,Konteringsliste!L83))</f>
        <v>0</v>
      </c>
      <c r="K169" s="375">
        <f>IF(Konteringsliste!M83="","",IF($E169="",0,Konteringsliste!M83))</f>
        <v>0</v>
      </c>
    </row>
    <row r="170" spans="1:11">
      <c r="A170">
        <v>169</v>
      </c>
      <c r="B170" s="373" t="str">
        <f>IF(Konteringsliste!A84="","",IF($E170="","",Konteringsliste!A84))</f>
        <v/>
      </c>
      <c r="C170" s="374" t="str">
        <f>IF(Konteringsliste!B84="","",Konteringsliste!B84)</f>
        <v/>
      </c>
      <c r="D170" s="375" t="str">
        <f>IF(Konteringsliste!C174="","",IF($E170="",0,Konteringsliste!C174))</f>
        <v/>
      </c>
      <c r="E170" s="374" t="str">
        <f>IF(Konteringsliste!G84="","",Konteringsliste!G84)</f>
        <v/>
      </c>
      <c r="F170" s="374" t="str">
        <f>IF(Konteringsliste!H84="","",Konteringsliste!H84)</f>
        <v/>
      </c>
      <c r="G170" s="456" t="str">
        <f>IF(Konteringsliste!I84="","",Konteringsliste!I84)</f>
        <v/>
      </c>
      <c r="H170" s="375" t="str">
        <f>IF(Konteringsliste!J84="","",IF($E170="",0,Konteringsliste!J84))</f>
        <v/>
      </c>
      <c r="I170" s="375">
        <f>IF(Konteringsliste!K84="","",IF($E170="",0,Konteringsliste!K84))</f>
        <v>0</v>
      </c>
      <c r="J170" s="375">
        <f>IF(Konteringsliste!L84="","",IF($E170="",0,Konteringsliste!L84))</f>
        <v>0</v>
      </c>
      <c r="K170" s="375">
        <f>IF(Konteringsliste!M84="","",IF($E170="",0,Konteringsliste!M84))</f>
        <v>0</v>
      </c>
    </row>
    <row r="171" spans="1:11">
      <c r="A171">
        <v>170</v>
      </c>
      <c r="B171" s="373" t="str">
        <f>IF(Konteringsliste!A85="","",IF($E171="","",Konteringsliste!A85))</f>
        <v/>
      </c>
      <c r="C171" s="374" t="str">
        <f>IF(Konteringsliste!B85="","",Konteringsliste!B85)</f>
        <v/>
      </c>
      <c r="D171" s="375" t="str">
        <f>IF(Konteringsliste!C175="","",IF($E171="",0,Konteringsliste!C175))</f>
        <v/>
      </c>
      <c r="E171" s="374" t="str">
        <f>IF(Konteringsliste!G85="","",Konteringsliste!G85)</f>
        <v/>
      </c>
      <c r="F171" s="374" t="str">
        <f>IF(Konteringsliste!H85="","",Konteringsliste!H85)</f>
        <v/>
      </c>
      <c r="G171" s="456" t="str">
        <f>IF(Konteringsliste!I85="","",Konteringsliste!I85)</f>
        <v/>
      </c>
      <c r="H171" s="375" t="str">
        <f>IF(Konteringsliste!J85="","",IF($E171="",0,Konteringsliste!J85))</f>
        <v/>
      </c>
      <c r="I171" s="375">
        <f>IF(Konteringsliste!K85="","",IF($E171="",0,Konteringsliste!K85))</f>
        <v>0</v>
      </c>
      <c r="J171" s="375">
        <f>IF(Konteringsliste!L85="","",IF($E171="",0,Konteringsliste!L85))</f>
        <v>0</v>
      </c>
      <c r="K171" s="375">
        <f>IF(Konteringsliste!M85="","",IF($E171="",0,Konteringsliste!M85))</f>
        <v>0</v>
      </c>
    </row>
    <row r="172" spans="1:11">
      <c r="A172">
        <v>171</v>
      </c>
      <c r="B172" s="373" t="str">
        <f>IF(Konteringsliste!A86="","",IF($E172="","",Konteringsliste!A86))</f>
        <v/>
      </c>
      <c r="C172" s="374" t="str">
        <f>IF(Konteringsliste!B86="","",Konteringsliste!B86)</f>
        <v/>
      </c>
      <c r="D172" s="375" t="str">
        <f>IF(Konteringsliste!C176="","",IF($E172="",0,Konteringsliste!C176))</f>
        <v/>
      </c>
      <c r="E172" s="374" t="str">
        <f>IF(Konteringsliste!G86="","",Konteringsliste!G86)</f>
        <v/>
      </c>
      <c r="F172" s="374" t="str">
        <f>IF(Konteringsliste!H86="","",Konteringsliste!H86)</f>
        <v/>
      </c>
      <c r="G172" s="456" t="str">
        <f>IF(Konteringsliste!I86="","",Konteringsliste!I86)</f>
        <v/>
      </c>
      <c r="H172" s="375" t="str">
        <f>IF(Konteringsliste!J86="","",IF($E172="",0,Konteringsliste!J86))</f>
        <v/>
      </c>
      <c r="I172" s="375">
        <f>IF(Konteringsliste!K86="","",IF($E172="",0,Konteringsliste!K86))</f>
        <v>0</v>
      </c>
      <c r="J172" s="375">
        <f>IF(Konteringsliste!L86="","",IF($E172="",0,Konteringsliste!L86))</f>
        <v>0</v>
      </c>
      <c r="K172" s="375">
        <f>IF(Konteringsliste!M86="","",IF($E172="",0,Konteringsliste!M86))</f>
        <v>0</v>
      </c>
    </row>
    <row r="173" spans="1:11">
      <c r="A173">
        <v>172</v>
      </c>
      <c r="B173" s="373" t="str">
        <f>IF(Konteringsliste!A87="","",IF($E173="","",Konteringsliste!A87))</f>
        <v/>
      </c>
      <c r="C173" s="374" t="str">
        <f>IF(Konteringsliste!B87="","",Konteringsliste!B87)</f>
        <v/>
      </c>
      <c r="D173" s="375" t="str">
        <f>IF(Konteringsliste!C177="","",IF($E173="",0,Konteringsliste!C177))</f>
        <v/>
      </c>
      <c r="E173" s="374" t="str">
        <f>IF(Konteringsliste!G87="","",Konteringsliste!G87)</f>
        <v/>
      </c>
      <c r="F173" s="374" t="str">
        <f>IF(Konteringsliste!H87="","",Konteringsliste!H87)</f>
        <v/>
      </c>
      <c r="G173" s="456" t="str">
        <f>IF(Konteringsliste!I87="","",Konteringsliste!I87)</f>
        <v/>
      </c>
      <c r="H173" s="375" t="str">
        <f>IF(Konteringsliste!J87="","",IF($E173="",0,Konteringsliste!J87))</f>
        <v/>
      </c>
      <c r="I173" s="375">
        <f>IF(Konteringsliste!K87="","",IF($E173="",0,Konteringsliste!K87))</f>
        <v>0</v>
      </c>
      <c r="J173" s="375">
        <f>IF(Konteringsliste!L87="","",IF($E173="",0,Konteringsliste!L87))</f>
        <v>0</v>
      </c>
      <c r="K173" s="375">
        <f>IF(Konteringsliste!M87="","",IF($E173="",0,Konteringsliste!M87))</f>
        <v>0</v>
      </c>
    </row>
    <row r="174" spans="1:11">
      <c r="A174">
        <v>173</v>
      </c>
      <c r="B174" s="373" t="str">
        <f>IF(Konteringsliste!A88="","",IF($E174="","",Konteringsliste!A88))</f>
        <v/>
      </c>
      <c r="C174" s="374" t="str">
        <f>IF(Konteringsliste!B88="","",Konteringsliste!B88)</f>
        <v/>
      </c>
      <c r="D174" s="375" t="str">
        <f>IF(Konteringsliste!C178="","",IF($E174="",0,Konteringsliste!C178))</f>
        <v/>
      </c>
      <c r="E174" s="374" t="str">
        <f>IF(Konteringsliste!G88="","",Konteringsliste!G88)</f>
        <v/>
      </c>
      <c r="F174" s="374" t="str">
        <f>IF(Konteringsliste!H88="","",Konteringsliste!H88)</f>
        <v/>
      </c>
      <c r="G174" s="456" t="str">
        <f>IF(Konteringsliste!I88="","",Konteringsliste!I88)</f>
        <v/>
      </c>
      <c r="H174" s="375" t="str">
        <f>IF(Konteringsliste!J88="","",IF($E174="",0,Konteringsliste!J88))</f>
        <v/>
      </c>
      <c r="I174" s="375">
        <f>IF(Konteringsliste!K88="","",IF($E174="",0,Konteringsliste!K88))</f>
        <v>0</v>
      </c>
      <c r="J174" s="375">
        <f>IF(Konteringsliste!L88="","",IF($E174="",0,Konteringsliste!L88))</f>
        <v>0</v>
      </c>
      <c r="K174" s="375">
        <f>IF(Konteringsliste!M88="","",IF($E174="",0,Konteringsliste!M88))</f>
        <v>0</v>
      </c>
    </row>
    <row r="175" spans="1:11">
      <c r="A175">
        <v>174</v>
      </c>
      <c r="B175" s="373" t="str">
        <f>IF(Konteringsliste!A89="","",IF($E175="","",Konteringsliste!A89))</f>
        <v/>
      </c>
      <c r="C175" s="374" t="str">
        <f>IF(Konteringsliste!B89="","",Konteringsliste!B89)</f>
        <v/>
      </c>
      <c r="D175" s="375" t="str">
        <f>IF(Konteringsliste!C179="","",IF($E175="",0,Konteringsliste!C179))</f>
        <v/>
      </c>
      <c r="E175" s="374" t="str">
        <f>IF(Konteringsliste!G89="","",Konteringsliste!G89)</f>
        <v/>
      </c>
      <c r="F175" s="374" t="str">
        <f>IF(Konteringsliste!H89="","",Konteringsliste!H89)</f>
        <v/>
      </c>
      <c r="G175" s="456" t="str">
        <f>IF(Konteringsliste!I89="","",Konteringsliste!I89)</f>
        <v/>
      </c>
      <c r="H175" s="375" t="str">
        <f>IF(Konteringsliste!J89="","",IF($E175="",0,Konteringsliste!J89))</f>
        <v/>
      </c>
      <c r="I175" s="375">
        <f>IF(Konteringsliste!K89="","",IF($E175="",0,Konteringsliste!K89))</f>
        <v>0</v>
      </c>
      <c r="J175" s="375">
        <f>IF(Konteringsliste!L89="","",IF($E175="",0,Konteringsliste!L89))</f>
        <v>0</v>
      </c>
      <c r="K175" s="375">
        <f>IF(Konteringsliste!M89="","",IF($E175="",0,Konteringsliste!M89))</f>
        <v>0</v>
      </c>
    </row>
    <row r="176" spans="1:11">
      <c r="A176">
        <v>175</v>
      </c>
      <c r="B176" s="373" t="str">
        <f>IF(Konteringsliste!A90="","",IF($E176="","",Konteringsliste!A90))</f>
        <v/>
      </c>
      <c r="C176" s="374" t="str">
        <f>IF(Konteringsliste!B90="","",Konteringsliste!B90)</f>
        <v/>
      </c>
      <c r="D176" s="375" t="str">
        <f>IF(Konteringsliste!C180="","",IF($E176="",0,Konteringsliste!C180))</f>
        <v/>
      </c>
      <c r="E176" s="374" t="str">
        <f>IF(Konteringsliste!G90="","",Konteringsliste!G90)</f>
        <v/>
      </c>
      <c r="F176" s="374" t="str">
        <f>IF(Konteringsliste!H90="","",Konteringsliste!H90)</f>
        <v/>
      </c>
      <c r="G176" s="456" t="str">
        <f>IF(Konteringsliste!I90="","",Konteringsliste!I90)</f>
        <v/>
      </c>
      <c r="H176" s="375" t="str">
        <f>IF(Konteringsliste!J90="","",IF($E176="",0,Konteringsliste!J90))</f>
        <v/>
      </c>
      <c r="I176" s="375">
        <f>IF(Konteringsliste!K90="","",IF($E176="",0,Konteringsliste!K90))</f>
        <v>0</v>
      </c>
      <c r="J176" s="375">
        <f>IF(Konteringsliste!L90="","",IF($E176="",0,Konteringsliste!L90))</f>
        <v>0</v>
      </c>
      <c r="K176" s="375">
        <f>IF(Konteringsliste!M90="","",IF($E176="",0,Konteringsliste!M90))</f>
        <v>0</v>
      </c>
    </row>
    <row r="177" spans="1:11">
      <c r="A177">
        <v>176</v>
      </c>
      <c r="B177" s="373" t="str">
        <f>IF(Konteringsliste!A91="","",IF($E177="","",Konteringsliste!A91))</f>
        <v/>
      </c>
      <c r="C177" s="374" t="str">
        <f>IF(Konteringsliste!B91="","",Konteringsliste!B91)</f>
        <v/>
      </c>
      <c r="D177" s="375" t="str">
        <f>IF(Konteringsliste!C181="","",IF($E177="",0,Konteringsliste!C181))</f>
        <v/>
      </c>
      <c r="E177" s="374" t="str">
        <f>IF(Konteringsliste!G91="","",Konteringsliste!G91)</f>
        <v/>
      </c>
      <c r="F177" s="374" t="str">
        <f>IF(Konteringsliste!H91="","",Konteringsliste!H91)</f>
        <v/>
      </c>
      <c r="G177" s="456" t="str">
        <f>IF(Konteringsliste!I91="","",Konteringsliste!I91)</f>
        <v/>
      </c>
      <c r="H177" s="375" t="str">
        <f>IF(Konteringsliste!J91="","",IF($E177="",0,Konteringsliste!J91))</f>
        <v/>
      </c>
      <c r="I177" s="375">
        <f>IF(Konteringsliste!K91="","",IF($E177="",0,Konteringsliste!K91))</f>
        <v>0</v>
      </c>
      <c r="J177" s="375">
        <f>IF(Konteringsliste!L91="","",IF($E177="",0,Konteringsliste!L91))</f>
        <v>0</v>
      </c>
      <c r="K177" s="375">
        <f>IF(Konteringsliste!M91="","",IF($E177="",0,Konteringsliste!M91))</f>
        <v>0</v>
      </c>
    </row>
    <row r="178" spans="1:11">
      <c r="A178">
        <v>177</v>
      </c>
      <c r="B178" s="373" t="str">
        <f>IF(Konteringsliste!A92="","",IF($E178="","",Konteringsliste!A92))</f>
        <v/>
      </c>
      <c r="C178" s="374" t="str">
        <f>IF(Konteringsliste!B92="","",Konteringsliste!B92)</f>
        <v/>
      </c>
      <c r="D178" s="375" t="str">
        <f>IF(Konteringsliste!C182="","",IF($E178="",0,Konteringsliste!C182))</f>
        <v/>
      </c>
      <c r="E178" s="374" t="str">
        <f>IF(Konteringsliste!G92="","",Konteringsliste!G92)</f>
        <v/>
      </c>
      <c r="F178" s="374" t="str">
        <f>IF(Konteringsliste!H92="","",Konteringsliste!H92)</f>
        <v/>
      </c>
      <c r="G178" s="456" t="str">
        <f>IF(Konteringsliste!I92="","",Konteringsliste!I92)</f>
        <v/>
      </c>
      <c r="H178" s="375" t="str">
        <f>IF(Konteringsliste!J92="","",IF($E178="",0,Konteringsliste!J92))</f>
        <v/>
      </c>
      <c r="I178" s="375">
        <f>IF(Konteringsliste!K92="","",IF($E178="",0,Konteringsliste!K92))</f>
        <v>0</v>
      </c>
      <c r="J178" s="375">
        <f>IF(Konteringsliste!L92="","",IF($E178="",0,Konteringsliste!L92))</f>
        <v>0</v>
      </c>
      <c r="K178" s="375">
        <f>IF(Konteringsliste!M92="","",IF($E178="",0,Konteringsliste!M92))</f>
        <v>0</v>
      </c>
    </row>
    <row r="179" spans="1:11">
      <c r="A179">
        <v>178</v>
      </c>
      <c r="B179" s="373" t="str">
        <f>IF(Konteringsliste!A93="","",IF($E179="","",Konteringsliste!A93))</f>
        <v/>
      </c>
      <c r="C179" s="374" t="str">
        <f>IF(Konteringsliste!B93="","",Konteringsliste!B93)</f>
        <v/>
      </c>
      <c r="D179" s="375" t="str">
        <f>IF(Konteringsliste!C183="","",IF($E179="",0,Konteringsliste!C183))</f>
        <v/>
      </c>
      <c r="E179" s="374" t="str">
        <f>IF(Konteringsliste!G93="","",Konteringsliste!G93)</f>
        <v/>
      </c>
      <c r="F179" s="374" t="str">
        <f>IF(Konteringsliste!H93="","",Konteringsliste!H93)</f>
        <v/>
      </c>
      <c r="G179" s="456" t="str">
        <f>IF(Konteringsliste!I93="","",Konteringsliste!I93)</f>
        <v/>
      </c>
      <c r="H179" s="375" t="str">
        <f>IF(Konteringsliste!J93="","",IF($E179="",0,Konteringsliste!J93))</f>
        <v/>
      </c>
      <c r="I179" s="375">
        <f>IF(Konteringsliste!K93="","",IF($E179="",0,Konteringsliste!K93))</f>
        <v>0</v>
      </c>
      <c r="J179" s="375">
        <f>IF(Konteringsliste!L93="","",IF($E179="",0,Konteringsliste!L93))</f>
        <v>0</v>
      </c>
      <c r="K179" s="375">
        <f>IF(Konteringsliste!M93="","",IF($E179="",0,Konteringsliste!M93))</f>
        <v>0</v>
      </c>
    </row>
    <row r="180" spans="1:11">
      <c r="A180">
        <v>179</v>
      </c>
      <c r="B180" s="373" t="str">
        <f>IF(Konteringsliste!A94="","",IF($E180="","",Konteringsliste!A94))</f>
        <v/>
      </c>
      <c r="C180" s="374" t="str">
        <f>IF(Konteringsliste!B94="","",Konteringsliste!B94)</f>
        <v/>
      </c>
      <c r="D180" s="375" t="str">
        <f>IF(Konteringsliste!C184="","",IF($E180="",0,Konteringsliste!C184))</f>
        <v/>
      </c>
      <c r="E180" s="374" t="str">
        <f>IF(Konteringsliste!G94="","",Konteringsliste!G94)</f>
        <v/>
      </c>
      <c r="F180" s="374" t="str">
        <f>IF(Konteringsliste!H94="","",Konteringsliste!H94)</f>
        <v/>
      </c>
      <c r="G180" s="456" t="str">
        <f>IF(Konteringsliste!I94="","",Konteringsliste!I94)</f>
        <v/>
      </c>
      <c r="H180" s="375" t="str">
        <f>IF(Konteringsliste!J94="","",IF($E180="",0,Konteringsliste!J94))</f>
        <v/>
      </c>
      <c r="I180" s="375">
        <f>IF(Konteringsliste!K94="","",IF($E180="",0,Konteringsliste!K94))</f>
        <v>0</v>
      </c>
      <c r="J180" s="375">
        <f>IF(Konteringsliste!L94="","",IF($E180="",0,Konteringsliste!L94))</f>
        <v>0</v>
      </c>
      <c r="K180" s="375">
        <f>IF(Konteringsliste!M94="","",IF($E180="",0,Konteringsliste!M94))</f>
        <v>0</v>
      </c>
    </row>
    <row r="181" spans="1:11">
      <c r="A181">
        <v>180</v>
      </c>
      <c r="B181" s="373" t="str">
        <f>IF(Konteringsliste!A95="","",IF($E181="","",Konteringsliste!A95))</f>
        <v/>
      </c>
      <c r="C181" s="374" t="str">
        <f>IF(Konteringsliste!B95="","",Konteringsliste!B95)</f>
        <v/>
      </c>
      <c r="D181" s="375" t="str">
        <f>IF(Konteringsliste!C185="","",IF($E181="",0,Konteringsliste!C185))</f>
        <v/>
      </c>
      <c r="E181" s="374" t="str">
        <f>IF(Konteringsliste!G95="","",Konteringsliste!G95)</f>
        <v/>
      </c>
      <c r="F181" s="374" t="str">
        <f>IF(Konteringsliste!H95="","",Konteringsliste!H95)</f>
        <v/>
      </c>
      <c r="G181" s="456" t="str">
        <f>IF(Konteringsliste!I95="","",Konteringsliste!I95)</f>
        <v/>
      </c>
      <c r="H181" s="375" t="str">
        <f>IF(Konteringsliste!J95="","",IF($E181="",0,Konteringsliste!J95))</f>
        <v/>
      </c>
      <c r="I181" s="375">
        <f>IF(Konteringsliste!K95="","",IF($E181="",0,Konteringsliste!K95))</f>
        <v>0</v>
      </c>
      <c r="J181" s="375">
        <f>IF(Konteringsliste!L95="","",IF($E181="",0,Konteringsliste!L95))</f>
        <v>0</v>
      </c>
      <c r="K181" s="375">
        <f>IF(Konteringsliste!M95="","",IF($E181="",0,Konteringsliste!M95))</f>
        <v>0</v>
      </c>
    </row>
    <row r="182" spans="1:11">
      <c r="B182" s="373"/>
      <c r="C182" s="374"/>
      <c r="D182" s="374"/>
      <c r="E182" s="374"/>
      <c r="F182" s="374"/>
    </row>
    <row r="183" spans="1:11">
      <c r="B183" s="373"/>
      <c r="C183" s="374"/>
      <c r="D183" s="374"/>
      <c r="E183" s="374"/>
      <c r="F183" s="374"/>
    </row>
    <row r="184" spans="1:11">
      <c r="B184" s="373"/>
      <c r="C184" s="374"/>
      <c r="D184" s="374"/>
      <c r="E184" s="374"/>
      <c r="F184" s="374"/>
    </row>
    <row r="185" spans="1:11">
      <c r="B185" s="373"/>
      <c r="C185" s="374"/>
      <c r="D185" s="374"/>
      <c r="E185" s="374"/>
      <c r="F185" s="374"/>
    </row>
    <row r="186" spans="1:11">
      <c r="B186" s="373"/>
      <c r="C186" s="374"/>
      <c r="D186" s="374"/>
      <c r="E186" s="374"/>
      <c r="F186" s="374"/>
    </row>
    <row r="187" spans="1:11">
      <c r="B187" s="373"/>
      <c r="C187" s="374"/>
      <c r="D187" s="374"/>
      <c r="E187" s="374"/>
      <c r="F187" s="374"/>
    </row>
    <row r="188" spans="1:11">
      <c r="B188" s="373"/>
      <c r="C188" s="374"/>
      <c r="D188" s="374"/>
      <c r="E188" s="374"/>
      <c r="F188" s="374"/>
    </row>
    <row r="189" spans="1:11">
      <c r="B189" s="373"/>
      <c r="C189" s="374"/>
      <c r="D189" s="374"/>
      <c r="E189" s="374"/>
      <c r="F189" s="374"/>
    </row>
    <row r="190" spans="1:11">
      <c r="B190" s="373"/>
      <c r="C190" s="374"/>
      <c r="D190" s="374"/>
      <c r="E190" s="374"/>
      <c r="F190" s="374"/>
    </row>
    <row r="191" spans="1:11">
      <c r="B191" s="373"/>
      <c r="C191" s="374"/>
      <c r="D191" s="374"/>
      <c r="E191" s="374"/>
      <c r="F191" s="374"/>
    </row>
    <row r="192" spans="1:11">
      <c r="B192" s="373"/>
      <c r="C192" s="374"/>
      <c r="D192" s="374"/>
      <c r="E192" s="374"/>
      <c r="F192" s="374"/>
    </row>
    <row r="193" spans="2:6">
      <c r="B193" s="373"/>
      <c r="C193" s="374"/>
      <c r="D193" s="374"/>
      <c r="E193" s="374"/>
      <c r="F193" s="374"/>
    </row>
    <row r="194" spans="2:6">
      <c r="B194" s="373"/>
      <c r="C194" s="374"/>
      <c r="D194" s="374"/>
      <c r="E194" s="374"/>
      <c r="F194" s="374"/>
    </row>
    <row r="195" spans="2:6">
      <c r="B195" s="373"/>
      <c r="C195" s="374"/>
      <c r="D195" s="374"/>
      <c r="E195" s="374"/>
      <c r="F195" s="374"/>
    </row>
    <row r="196" spans="2:6">
      <c r="B196" s="373"/>
      <c r="C196" s="374"/>
      <c r="D196" s="374"/>
      <c r="E196" s="374"/>
      <c r="F196" s="374"/>
    </row>
    <row r="197" spans="2:6">
      <c r="B197" s="373"/>
      <c r="C197" s="374"/>
      <c r="D197" s="374"/>
      <c r="E197" s="374"/>
      <c r="F197" s="374"/>
    </row>
    <row r="198" spans="2:6">
      <c r="B198" s="373"/>
      <c r="C198" s="374"/>
      <c r="D198" s="374"/>
      <c r="E198" s="374"/>
      <c r="F198" s="374"/>
    </row>
    <row r="199" spans="2:6">
      <c r="B199" s="373"/>
      <c r="C199" s="374"/>
      <c r="D199" s="374"/>
      <c r="E199" s="374"/>
      <c r="F199" s="374"/>
    </row>
    <row r="200" spans="2:6">
      <c r="B200" s="373"/>
      <c r="C200" s="374"/>
      <c r="D200" s="374"/>
      <c r="E200" s="374"/>
      <c r="F200" s="374"/>
    </row>
    <row r="201" spans="2:6">
      <c r="B201" s="373"/>
      <c r="C201" s="374"/>
      <c r="D201" s="374"/>
      <c r="E201" s="374"/>
      <c r="F201" s="374"/>
    </row>
    <row r="202" spans="2:6">
      <c r="B202" s="373"/>
      <c r="C202" s="374"/>
      <c r="D202" s="374"/>
      <c r="E202" s="374"/>
      <c r="F202" s="374"/>
    </row>
    <row r="203" spans="2:6">
      <c r="B203" s="373"/>
      <c r="C203" s="374"/>
      <c r="D203" s="374"/>
      <c r="E203" s="374"/>
      <c r="F203" s="374"/>
    </row>
    <row r="204" spans="2:6">
      <c r="B204" s="373"/>
      <c r="C204" s="374"/>
      <c r="D204" s="374"/>
      <c r="E204" s="374"/>
      <c r="F204" s="374"/>
    </row>
    <row r="205" spans="2:6">
      <c r="B205" s="373"/>
      <c r="C205" s="374"/>
      <c r="D205" s="374"/>
      <c r="E205" s="374"/>
      <c r="F205" s="374"/>
    </row>
    <row r="206" spans="2:6">
      <c r="B206" s="373"/>
      <c r="C206" s="374"/>
      <c r="D206" s="374"/>
      <c r="E206" s="374"/>
      <c r="F206" s="374"/>
    </row>
    <row r="207" spans="2:6">
      <c r="B207" s="373"/>
      <c r="C207" s="374"/>
      <c r="D207" s="374"/>
      <c r="E207" s="374"/>
      <c r="F207" s="374"/>
    </row>
    <row r="208" spans="2:6">
      <c r="B208" s="373"/>
      <c r="C208" s="374"/>
      <c r="D208" s="374"/>
      <c r="E208" s="374"/>
      <c r="F208" s="374"/>
    </row>
    <row r="209" spans="2:6">
      <c r="B209" s="373"/>
      <c r="C209" s="374"/>
      <c r="D209" s="374"/>
      <c r="E209" s="374"/>
      <c r="F209" s="374"/>
    </row>
    <row r="210" spans="2:6">
      <c r="B210" s="373"/>
      <c r="C210" s="374"/>
      <c r="D210" s="374"/>
      <c r="E210" s="374"/>
      <c r="F210" s="374"/>
    </row>
    <row r="211" spans="2:6">
      <c r="B211" s="373"/>
      <c r="C211" s="374"/>
      <c r="D211" s="374"/>
      <c r="E211" s="374"/>
      <c r="F211" s="374"/>
    </row>
    <row r="212" spans="2:6">
      <c r="B212" s="373"/>
      <c r="C212" s="374"/>
      <c r="D212" s="374"/>
      <c r="E212" s="374"/>
      <c r="F212" s="374"/>
    </row>
    <row r="213" spans="2:6">
      <c r="B213" s="373"/>
      <c r="C213" s="374"/>
      <c r="D213" s="374"/>
      <c r="E213" s="374"/>
      <c r="F213" s="374"/>
    </row>
    <row r="214" spans="2:6">
      <c r="B214" s="373"/>
      <c r="C214" s="374"/>
      <c r="D214" s="374"/>
      <c r="E214" s="374"/>
      <c r="F214" s="374"/>
    </row>
    <row r="215" spans="2:6">
      <c r="B215" s="373"/>
      <c r="C215" s="374"/>
      <c r="D215" s="374"/>
      <c r="E215" s="374"/>
      <c r="F215" s="374"/>
    </row>
    <row r="216" spans="2:6">
      <c r="B216" s="373"/>
      <c r="C216" s="374"/>
      <c r="D216" s="374"/>
      <c r="E216" s="374"/>
      <c r="F216" s="374"/>
    </row>
    <row r="217" spans="2:6">
      <c r="B217" s="373"/>
      <c r="C217" s="374"/>
      <c r="D217" s="374"/>
      <c r="E217" s="374"/>
      <c r="F217" s="374"/>
    </row>
    <row r="218" spans="2:6">
      <c r="B218" s="373"/>
      <c r="C218" s="374"/>
      <c r="D218" s="374"/>
      <c r="E218" s="374"/>
      <c r="F218" s="374"/>
    </row>
    <row r="219" spans="2:6">
      <c r="B219" s="373"/>
      <c r="C219" s="374"/>
      <c r="D219" s="374"/>
      <c r="E219" s="374"/>
      <c r="F219" s="374"/>
    </row>
    <row r="220" spans="2:6">
      <c r="B220" s="373"/>
      <c r="C220" s="374"/>
      <c r="D220" s="374"/>
      <c r="E220" s="374"/>
      <c r="F220" s="374"/>
    </row>
    <row r="221" spans="2:6">
      <c r="B221" s="373"/>
      <c r="C221" s="374"/>
      <c r="D221" s="374"/>
      <c r="E221" s="374"/>
      <c r="F221" s="374"/>
    </row>
    <row r="222" spans="2:6">
      <c r="B222" s="373"/>
      <c r="C222" s="374"/>
      <c r="D222" s="374"/>
      <c r="E222" s="374"/>
      <c r="F222" s="374"/>
    </row>
    <row r="223" spans="2:6">
      <c r="B223" s="373"/>
      <c r="C223" s="374"/>
      <c r="D223" s="374"/>
      <c r="E223" s="374"/>
      <c r="F223" s="374"/>
    </row>
    <row r="224" spans="2:6">
      <c r="B224" s="373"/>
      <c r="C224" s="374"/>
      <c r="D224" s="374"/>
      <c r="E224" s="374"/>
      <c r="F224" s="374"/>
    </row>
    <row r="225" spans="2:6">
      <c r="B225" s="373"/>
      <c r="C225" s="374"/>
      <c r="D225" s="374"/>
      <c r="E225" s="374"/>
      <c r="F225" s="374"/>
    </row>
    <row r="226" spans="2:6">
      <c r="B226" s="373"/>
      <c r="C226" s="374"/>
      <c r="D226" s="374"/>
      <c r="E226" s="374"/>
      <c r="F226" s="374"/>
    </row>
    <row r="227" spans="2:6">
      <c r="B227" s="373"/>
      <c r="C227" s="374"/>
      <c r="D227" s="374"/>
      <c r="E227" s="374"/>
      <c r="F227" s="374"/>
    </row>
    <row r="228" spans="2:6">
      <c r="B228" s="373"/>
      <c r="C228" s="374"/>
      <c r="D228" s="374"/>
      <c r="E228" s="374"/>
      <c r="F228" s="374"/>
    </row>
    <row r="229" spans="2:6">
      <c r="B229" s="373"/>
      <c r="C229" s="374"/>
      <c r="D229" s="374"/>
      <c r="E229" s="374"/>
      <c r="F229" s="374"/>
    </row>
    <row r="230" spans="2:6">
      <c r="B230" s="373"/>
      <c r="C230" s="374"/>
      <c r="D230" s="374"/>
      <c r="E230" s="374"/>
      <c r="F230" s="374"/>
    </row>
    <row r="231" spans="2:6">
      <c r="B231" s="373"/>
      <c r="C231" s="374"/>
      <c r="D231" s="374"/>
      <c r="E231" s="374"/>
      <c r="F231" s="374"/>
    </row>
    <row r="232" spans="2:6">
      <c r="B232" s="373"/>
      <c r="C232" s="374"/>
      <c r="D232" s="374"/>
      <c r="E232" s="374"/>
      <c r="F232" s="374"/>
    </row>
    <row r="233" spans="2:6">
      <c r="B233" s="373"/>
      <c r="C233" s="374"/>
      <c r="D233" s="374"/>
      <c r="E233" s="374"/>
      <c r="F233" s="374"/>
    </row>
    <row r="234" spans="2:6">
      <c r="B234" s="373"/>
      <c r="C234" s="374"/>
      <c r="D234" s="374"/>
      <c r="E234" s="374"/>
      <c r="F234" s="374"/>
    </row>
    <row r="235" spans="2:6">
      <c r="B235" s="373"/>
      <c r="C235" s="374"/>
      <c r="D235" s="374"/>
      <c r="E235" s="374"/>
      <c r="F235" s="374"/>
    </row>
    <row r="236" spans="2:6">
      <c r="B236" s="373"/>
      <c r="C236" s="374"/>
      <c r="D236" s="374"/>
      <c r="E236" s="374"/>
      <c r="F236" s="374"/>
    </row>
    <row r="237" spans="2:6">
      <c r="B237" s="373"/>
      <c r="C237" s="374"/>
      <c r="D237" s="374"/>
      <c r="E237" s="374"/>
      <c r="F237" s="374"/>
    </row>
    <row r="238" spans="2:6">
      <c r="B238" s="373"/>
      <c r="C238" s="374"/>
      <c r="D238" s="374"/>
      <c r="E238" s="374"/>
      <c r="F238" s="374"/>
    </row>
    <row r="239" spans="2:6">
      <c r="B239" s="373"/>
      <c r="C239" s="374"/>
      <c r="D239" s="374"/>
      <c r="E239" s="374"/>
      <c r="F239" s="374"/>
    </row>
    <row r="240" spans="2:6">
      <c r="B240" s="373"/>
      <c r="C240" s="374"/>
      <c r="D240" s="374"/>
      <c r="E240" s="374"/>
      <c r="F240" s="374"/>
    </row>
    <row r="241" spans="2:6">
      <c r="B241" s="373"/>
      <c r="C241" s="374"/>
      <c r="D241" s="374"/>
      <c r="E241" s="374"/>
      <c r="F241" s="374"/>
    </row>
    <row r="242" spans="2:6">
      <c r="B242" s="373"/>
      <c r="C242" s="374"/>
      <c r="D242" s="374"/>
      <c r="E242" s="374"/>
      <c r="F242" s="374"/>
    </row>
    <row r="243" spans="2:6">
      <c r="B243" s="373"/>
      <c r="C243" s="374"/>
      <c r="D243" s="374"/>
      <c r="E243" s="374"/>
      <c r="F243" s="374"/>
    </row>
    <row r="244" spans="2:6">
      <c r="B244" s="373"/>
      <c r="C244" s="374"/>
      <c r="D244" s="374"/>
      <c r="E244" s="374"/>
      <c r="F244" s="374"/>
    </row>
    <row r="245" spans="2:6">
      <c r="B245" s="373"/>
      <c r="C245" s="374"/>
      <c r="D245" s="374"/>
      <c r="E245" s="374"/>
      <c r="F245" s="374"/>
    </row>
    <row r="246" spans="2:6">
      <c r="B246" s="373"/>
      <c r="C246" s="374"/>
      <c r="D246" s="374"/>
      <c r="E246" s="374"/>
      <c r="F246" s="374"/>
    </row>
    <row r="247" spans="2:6">
      <c r="B247" s="373"/>
      <c r="C247" s="374"/>
      <c r="D247" s="374"/>
      <c r="E247" s="374"/>
      <c r="F247" s="374"/>
    </row>
    <row r="248" spans="2:6">
      <c r="B248" s="373"/>
      <c r="C248" s="374"/>
      <c r="D248" s="374"/>
      <c r="E248" s="374"/>
      <c r="F248" s="374"/>
    </row>
    <row r="249" spans="2:6">
      <c r="B249" s="373"/>
      <c r="C249" s="374"/>
      <c r="D249" s="374"/>
      <c r="E249" s="374"/>
      <c r="F249" s="374"/>
    </row>
    <row r="250" spans="2:6">
      <c r="B250" s="373"/>
      <c r="C250" s="374"/>
      <c r="D250" s="374"/>
      <c r="E250" s="374"/>
      <c r="F250" s="374"/>
    </row>
    <row r="251" spans="2:6">
      <c r="B251" s="373"/>
      <c r="C251" s="374"/>
      <c r="D251" s="374"/>
      <c r="E251" s="374"/>
      <c r="F251" s="374"/>
    </row>
    <row r="252" spans="2:6">
      <c r="B252" s="373"/>
      <c r="C252" s="374"/>
      <c r="D252" s="374"/>
      <c r="E252" s="374"/>
      <c r="F252" s="374"/>
    </row>
    <row r="253" spans="2:6">
      <c r="B253" s="373"/>
      <c r="C253" s="374"/>
      <c r="D253" s="374"/>
      <c r="E253" s="374"/>
      <c r="F253" s="374"/>
    </row>
    <row r="254" spans="2:6">
      <c r="B254" s="373"/>
      <c r="C254" s="374"/>
      <c r="D254" s="374"/>
      <c r="E254" s="374"/>
      <c r="F254" s="374"/>
    </row>
    <row r="255" spans="2:6">
      <c r="B255" s="373"/>
      <c r="C255" s="374"/>
      <c r="D255" s="374"/>
      <c r="E255" s="374"/>
      <c r="F255" s="374"/>
    </row>
    <row r="257" spans="2:6">
      <c r="B257" s="373"/>
      <c r="C257" s="374"/>
      <c r="D257" s="374"/>
      <c r="E257" s="374"/>
      <c r="F257" s="374"/>
    </row>
    <row r="258" spans="2:6">
      <c r="B258" s="373"/>
      <c r="C258" s="374"/>
      <c r="D258" s="374"/>
      <c r="E258" s="374"/>
      <c r="F258" s="374"/>
    </row>
    <row r="259" spans="2:6">
      <c r="B259" s="373"/>
      <c r="C259" s="374"/>
      <c r="D259" s="374"/>
      <c r="E259" s="374"/>
      <c r="F259" s="374"/>
    </row>
    <row r="260" spans="2:6">
      <c r="B260" s="373"/>
      <c r="C260" s="374"/>
      <c r="D260" s="374"/>
      <c r="E260" s="374"/>
      <c r="F260" s="374"/>
    </row>
    <row r="261" spans="2:6">
      <c r="B261" s="373"/>
      <c r="C261" s="374"/>
      <c r="D261" s="374"/>
      <c r="E261" s="374"/>
      <c r="F261" s="374"/>
    </row>
    <row r="262" spans="2:6">
      <c r="B262" s="373"/>
      <c r="C262" s="374"/>
      <c r="D262" s="374"/>
      <c r="E262" s="374"/>
      <c r="F262" s="374"/>
    </row>
    <row r="263" spans="2:6">
      <c r="B263" s="373"/>
      <c r="C263" s="374"/>
      <c r="D263" s="374"/>
      <c r="E263" s="374"/>
      <c r="F263" s="374"/>
    </row>
    <row r="264" spans="2:6">
      <c r="B264" s="373"/>
      <c r="C264" s="374"/>
      <c r="D264" s="374"/>
      <c r="E264" s="374"/>
      <c r="F264" s="374"/>
    </row>
    <row r="265" spans="2:6">
      <c r="B265" s="373"/>
      <c r="C265" s="374"/>
      <c r="D265" s="374"/>
      <c r="E265" s="374"/>
      <c r="F265" s="374"/>
    </row>
    <row r="266" spans="2:6">
      <c r="B266" s="373"/>
      <c r="C266" s="374"/>
      <c r="D266" s="374"/>
      <c r="E266" s="374"/>
      <c r="F266" s="374"/>
    </row>
    <row r="267" spans="2:6">
      <c r="B267" s="373"/>
      <c r="C267" s="374"/>
      <c r="D267" s="374"/>
      <c r="E267" s="374"/>
      <c r="F267" s="374"/>
    </row>
    <row r="268" spans="2:6">
      <c r="B268" s="373"/>
      <c r="C268" s="374"/>
      <c r="D268" s="374"/>
      <c r="E268" s="374"/>
      <c r="F268" s="374"/>
    </row>
    <row r="269" spans="2:6">
      <c r="B269" s="373"/>
      <c r="C269" s="374"/>
      <c r="D269" s="374"/>
      <c r="E269" s="374"/>
      <c r="F269" s="374"/>
    </row>
    <row r="270" spans="2:6">
      <c r="B270" s="373"/>
      <c r="C270" s="374"/>
      <c r="D270" s="374"/>
      <c r="E270" s="374"/>
      <c r="F270" s="374"/>
    </row>
    <row r="271" spans="2:6">
      <c r="B271" s="373"/>
      <c r="C271" s="374"/>
      <c r="D271" s="374"/>
      <c r="E271" s="374"/>
      <c r="F271" s="374"/>
    </row>
    <row r="272" spans="2:6">
      <c r="B272" s="373"/>
      <c r="C272" s="374"/>
      <c r="D272" s="374"/>
      <c r="E272" s="374"/>
      <c r="F272" s="374"/>
    </row>
    <row r="273" spans="2:6">
      <c r="B273" s="373"/>
      <c r="C273" s="374"/>
      <c r="D273" s="374"/>
      <c r="E273" s="374"/>
      <c r="F273" s="374"/>
    </row>
    <row r="274" spans="2:6">
      <c r="B274" s="373"/>
      <c r="C274" s="374"/>
      <c r="D274" s="374"/>
      <c r="E274" s="374"/>
      <c r="F274" s="374"/>
    </row>
    <row r="275" spans="2:6">
      <c r="B275" s="373"/>
      <c r="C275" s="374"/>
      <c r="D275" s="374"/>
      <c r="E275" s="374"/>
      <c r="F275" s="374"/>
    </row>
    <row r="276" spans="2:6">
      <c r="B276" s="373"/>
      <c r="C276" s="374"/>
      <c r="D276" s="374"/>
      <c r="E276" s="374"/>
      <c r="F276" s="374"/>
    </row>
    <row r="277" spans="2:6">
      <c r="B277" s="373"/>
      <c r="C277" s="374"/>
      <c r="D277" s="374"/>
      <c r="E277" s="374"/>
      <c r="F277" s="374"/>
    </row>
    <row r="278" spans="2:6">
      <c r="B278" s="373"/>
      <c r="C278" s="374"/>
      <c r="D278" s="374"/>
      <c r="E278" s="374"/>
      <c r="F278" s="374"/>
    </row>
    <row r="279" spans="2:6">
      <c r="B279" s="373"/>
      <c r="C279" s="374"/>
      <c r="D279" s="374"/>
      <c r="E279" s="374"/>
      <c r="F279" s="374"/>
    </row>
    <row r="280" spans="2:6">
      <c r="B280" s="373"/>
      <c r="C280" s="374"/>
      <c r="D280" s="374"/>
      <c r="E280" s="374"/>
      <c r="F280" s="374"/>
    </row>
    <row r="281" spans="2:6">
      <c r="B281" s="373"/>
      <c r="C281" s="374"/>
      <c r="D281" s="374"/>
      <c r="E281" s="374"/>
      <c r="F281" s="374"/>
    </row>
    <row r="282" spans="2:6">
      <c r="B282" s="373"/>
      <c r="C282" s="374"/>
      <c r="D282" s="374"/>
      <c r="E282" s="374"/>
      <c r="F282" s="374"/>
    </row>
    <row r="283" spans="2:6">
      <c r="B283" s="373"/>
      <c r="C283" s="374"/>
      <c r="D283" s="374"/>
      <c r="E283" s="374"/>
      <c r="F283" s="374"/>
    </row>
    <row r="284" spans="2:6">
      <c r="B284" s="373"/>
      <c r="C284" s="374"/>
      <c r="D284" s="374"/>
      <c r="E284" s="374"/>
      <c r="F284" s="374"/>
    </row>
    <row r="285" spans="2:6">
      <c r="B285" s="373"/>
      <c r="C285" s="374"/>
      <c r="D285" s="374"/>
      <c r="E285" s="374"/>
      <c r="F285" s="374"/>
    </row>
    <row r="286" spans="2:6">
      <c r="B286" s="373"/>
      <c r="C286" s="374"/>
      <c r="D286" s="374"/>
      <c r="E286" s="374"/>
      <c r="F286" s="374"/>
    </row>
    <row r="287" spans="2:6">
      <c r="B287" s="373"/>
      <c r="C287" s="374"/>
      <c r="D287" s="374"/>
      <c r="E287" s="374"/>
      <c r="F287" s="374"/>
    </row>
    <row r="288" spans="2:6">
      <c r="B288" s="373"/>
      <c r="C288" s="374"/>
      <c r="D288" s="374"/>
      <c r="E288" s="374"/>
      <c r="F288" s="374"/>
    </row>
    <row r="289" spans="2:6">
      <c r="B289" s="373"/>
      <c r="C289" s="374"/>
      <c r="D289" s="374"/>
      <c r="E289" s="374"/>
      <c r="F289" s="374"/>
    </row>
    <row r="290" spans="2:6">
      <c r="B290" s="373"/>
      <c r="C290" s="374"/>
      <c r="D290" s="374"/>
      <c r="E290" s="374"/>
      <c r="F290" s="374"/>
    </row>
    <row r="291" spans="2:6">
      <c r="B291" s="373"/>
      <c r="C291" s="374"/>
      <c r="D291" s="374"/>
      <c r="E291" s="374"/>
      <c r="F291" s="374"/>
    </row>
    <row r="292" spans="2:6">
      <c r="B292" s="373"/>
      <c r="C292" s="374"/>
      <c r="D292" s="374"/>
      <c r="E292" s="374"/>
      <c r="F292" s="374"/>
    </row>
    <row r="293" spans="2:6">
      <c r="B293" s="373"/>
      <c r="C293" s="374"/>
      <c r="D293" s="374"/>
      <c r="E293" s="374"/>
      <c r="F293" s="374"/>
    </row>
    <row r="294" spans="2:6">
      <c r="B294" s="373"/>
      <c r="C294" s="374"/>
      <c r="D294" s="374"/>
      <c r="E294" s="374"/>
      <c r="F294" s="374"/>
    </row>
    <row r="295" spans="2:6">
      <c r="B295" s="373"/>
      <c r="C295" s="374"/>
      <c r="D295" s="374"/>
      <c r="E295" s="374"/>
      <c r="F295" s="374"/>
    </row>
    <row r="296" spans="2:6">
      <c r="B296" s="373"/>
      <c r="C296" s="374"/>
      <c r="D296" s="374"/>
      <c r="E296" s="374"/>
      <c r="F296" s="374"/>
    </row>
    <row r="297" spans="2:6">
      <c r="B297" s="373"/>
      <c r="C297" s="374"/>
      <c r="D297" s="374"/>
      <c r="E297" s="374"/>
      <c r="F297" s="374"/>
    </row>
    <row r="298" spans="2:6">
      <c r="B298" s="373"/>
      <c r="C298" s="374"/>
      <c r="D298" s="374"/>
      <c r="E298" s="374"/>
      <c r="F298" s="374"/>
    </row>
    <row r="299" spans="2:6">
      <c r="B299" s="373"/>
      <c r="C299" s="374"/>
      <c r="D299" s="374"/>
      <c r="E299" s="374"/>
      <c r="F299" s="374"/>
    </row>
    <row r="300" spans="2:6">
      <c r="B300" s="373"/>
      <c r="C300" s="374"/>
      <c r="D300" s="374"/>
      <c r="E300" s="374"/>
      <c r="F300" s="374"/>
    </row>
    <row r="301" spans="2:6">
      <c r="B301" s="373"/>
      <c r="C301" s="374"/>
      <c r="D301" s="374"/>
      <c r="E301" s="374"/>
      <c r="F301" s="374"/>
    </row>
    <row r="302" spans="2:6">
      <c r="B302" s="373"/>
      <c r="C302" s="374"/>
      <c r="D302" s="374"/>
      <c r="E302" s="374"/>
      <c r="F302" s="374"/>
    </row>
    <row r="303" spans="2:6">
      <c r="B303" s="373"/>
      <c r="C303" s="374"/>
      <c r="D303" s="374"/>
      <c r="E303" s="374"/>
      <c r="F303" s="374"/>
    </row>
    <row r="304" spans="2:6">
      <c r="B304" s="373"/>
      <c r="C304" s="374"/>
      <c r="D304" s="374"/>
      <c r="E304" s="374"/>
      <c r="F304" s="374"/>
    </row>
    <row r="305" spans="2:6">
      <c r="B305" s="373"/>
      <c r="C305" s="374"/>
      <c r="D305" s="374"/>
      <c r="E305" s="374"/>
      <c r="F305" s="374"/>
    </row>
    <row r="306" spans="2:6">
      <c r="B306" s="373"/>
      <c r="C306" s="374"/>
      <c r="D306" s="374"/>
      <c r="E306" s="374"/>
      <c r="F306" s="374"/>
    </row>
    <row r="307" spans="2:6">
      <c r="B307" s="373"/>
      <c r="C307" s="374"/>
      <c r="D307" s="374"/>
      <c r="E307" s="374"/>
      <c r="F307" s="374"/>
    </row>
    <row r="308" spans="2:6">
      <c r="B308" s="373"/>
      <c r="C308" s="374"/>
      <c r="D308" s="374"/>
      <c r="E308" s="374"/>
      <c r="F308" s="374"/>
    </row>
    <row r="309" spans="2:6">
      <c r="B309" s="373"/>
      <c r="C309" s="374"/>
      <c r="D309" s="374"/>
      <c r="E309" s="374"/>
      <c r="F309" s="374"/>
    </row>
    <row r="310" spans="2:6">
      <c r="B310" s="373"/>
      <c r="C310" s="374"/>
      <c r="D310" s="374"/>
      <c r="E310" s="374"/>
      <c r="F310" s="374"/>
    </row>
    <row r="311" spans="2:6">
      <c r="B311" s="373"/>
      <c r="C311" s="374"/>
      <c r="D311" s="374"/>
      <c r="E311" s="374"/>
      <c r="F311" s="374"/>
    </row>
    <row r="312" spans="2:6">
      <c r="B312" s="373"/>
      <c r="C312" s="374"/>
      <c r="D312" s="374"/>
      <c r="E312" s="374"/>
      <c r="F312" s="374"/>
    </row>
    <row r="313" spans="2:6">
      <c r="B313" s="373"/>
      <c r="C313" s="374"/>
      <c r="D313" s="374"/>
      <c r="E313" s="374"/>
      <c r="F313" s="374"/>
    </row>
    <row r="314" spans="2:6">
      <c r="B314" s="373"/>
      <c r="C314" s="374"/>
      <c r="D314" s="374"/>
      <c r="E314" s="374"/>
      <c r="F314" s="374"/>
    </row>
    <row r="315" spans="2:6">
      <c r="B315" s="373"/>
      <c r="C315" s="374"/>
      <c r="D315" s="374"/>
      <c r="E315" s="374"/>
      <c r="F315" s="374"/>
    </row>
    <row r="316" spans="2:6">
      <c r="B316" s="373"/>
      <c r="C316" s="374"/>
      <c r="D316" s="374"/>
      <c r="E316" s="374"/>
      <c r="F316" s="374"/>
    </row>
    <row r="317" spans="2:6">
      <c r="B317" s="373"/>
      <c r="C317" s="374"/>
      <c r="D317" s="374"/>
      <c r="E317" s="374"/>
      <c r="F317" s="374"/>
    </row>
    <row r="318" spans="2:6">
      <c r="B318" s="373"/>
      <c r="C318" s="374"/>
      <c r="D318" s="374"/>
      <c r="E318" s="374"/>
      <c r="F318" s="374"/>
    </row>
    <row r="319" spans="2:6">
      <c r="B319" s="373"/>
      <c r="C319" s="374"/>
      <c r="D319" s="374"/>
      <c r="E319" s="374"/>
      <c r="F319" s="374"/>
    </row>
    <row r="320" spans="2:6">
      <c r="B320" s="373"/>
      <c r="C320" s="374"/>
      <c r="D320" s="374"/>
      <c r="E320" s="374"/>
      <c r="F320" s="374"/>
    </row>
    <row r="321" spans="2:6">
      <c r="B321" s="373"/>
      <c r="C321" s="374"/>
      <c r="D321" s="374"/>
      <c r="E321" s="374"/>
      <c r="F321" s="374"/>
    </row>
    <row r="322" spans="2:6">
      <c r="B322" s="373"/>
      <c r="C322" s="374"/>
      <c r="D322" s="374"/>
      <c r="E322" s="374"/>
      <c r="F322" s="374"/>
    </row>
    <row r="323" spans="2:6">
      <c r="B323" s="373"/>
      <c r="C323" s="374"/>
      <c r="D323" s="374"/>
      <c r="E323" s="374"/>
      <c r="F323" s="374"/>
    </row>
    <row r="324" spans="2:6">
      <c r="B324" s="373"/>
      <c r="C324" s="374"/>
      <c r="D324" s="374"/>
      <c r="E324" s="374"/>
      <c r="F324" s="374"/>
    </row>
    <row r="325" spans="2:6">
      <c r="B325" s="373"/>
      <c r="C325" s="374"/>
      <c r="D325" s="374"/>
      <c r="E325" s="374"/>
      <c r="F325" s="374"/>
    </row>
    <row r="326" spans="2:6">
      <c r="B326" s="373"/>
      <c r="C326" s="374"/>
      <c r="D326" s="374"/>
      <c r="E326" s="374"/>
      <c r="F326" s="374"/>
    </row>
    <row r="327" spans="2:6">
      <c r="B327" s="373"/>
      <c r="C327" s="374"/>
      <c r="D327" s="374"/>
      <c r="E327" s="374"/>
      <c r="F327" s="374"/>
    </row>
    <row r="328" spans="2:6">
      <c r="B328" s="373"/>
      <c r="C328" s="374"/>
      <c r="D328" s="374"/>
      <c r="E328" s="374"/>
      <c r="F328" s="374"/>
    </row>
    <row r="329" spans="2:6">
      <c r="B329" s="373"/>
      <c r="C329" s="374"/>
      <c r="D329" s="374"/>
      <c r="E329" s="374"/>
      <c r="F329" s="374"/>
    </row>
    <row r="330" spans="2:6">
      <c r="B330" s="373"/>
      <c r="C330" s="374"/>
      <c r="D330" s="374"/>
      <c r="E330" s="374"/>
      <c r="F330" s="374"/>
    </row>
    <row r="331" spans="2:6">
      <c r="B331" s="373"/>
      <c r="C331" s="374"/>
      <c r="D331" s="374"/>
      <c r="E331" s="374"/>
      <c r="F331" s="374"/>
    </row>
    <row r="332" spans="2:6">
      <c r="B332" s="373"/>
      <c r="C332" s="374"/>
      <c r="D332" s="374"/>
      <c r="E332" s="374"/>
      <c r="F332" s="374"/>
    </row>
    <row r="333" spans="2:6">
      <c r="B333" s="373"/>
      <c r="C333" s="374"/>
      <c r="D333" s="374"/>
      <c r="E333" s="374"/>
      <c r="F333" s="374"/>
    </row>
    <row r="334" spans="2:6">
      <c r="B334" s="373"/>
      <c r="C334" s="374"/>
      <c r="D334" s="374"/>
      <c r="E334" s="374"/>
      <c r="F334" s="374"/>
    </row>
    <row r="335" spans="2:6">
      <c r="B335" s="373"/>
      <c r="C335" s="374"/>
      <c r="D335" s="374"/>
      <c r="E335" s="374"/>
      <c r="F335" s="374"/>
    </row>
    <row r="336" spans="2:6">
      <c r="B336" s="373"/>
      <c r="C336" s="374"/>
      <c r="D336" s="374"/>
      <c r="E336" s="374"/>
      <c r="F336" s="374"/>
    </row>
    <row r="337" spans="2:6">
      <c r="B337" s="373"/>
      <c r="C337" s="374"/>
      <c r="D337" s="374"/>
      <c r="E337" s="374"/>
      <c r="F337" s="374"/>
    </row>
    <row r="338" spans="2:6">
      <c r="B338" s="373"/>
      <c r="C338" s="374"/>
      <c r="D338" s="374"/>
      <c r="E338" s="374"/>
      <c r="F338" s="374"/>
    </row>
    <row r="339" spans="2:6">
      <c r="B339" s="373"/>
      <c r="C339" s="374"/>
      <c r="D339" s="374"/>
      <c r="E339" s="374"/>
      <c r="F339" s="374"/>
    </row>
    <row r="340" spans="2:6">
      <c r="B340" s="373"/>
      <c r="C340" s="374"/>
      <c r="D340" s="374"/>
      <c r="E340" s="374"/>
      <c r="F340" s="374"/>
    </row>
    <row r="341" spans="2:6">
      <c r="B341" s="373"/>
      <c r="C341" s="374"/>
      <c r="D341" s="374"/>
      <c r="E341" s="374"/>
      <c r="F341" s="374"/>
    </row>
    <row r="342" spans="2:6">
      <c r="B342" s="373"/>
      <c r="C342" s="374"/>
      <c r="D342" s="374"/>
      <c r="E342" s="374"/>
      <c r="F342" s="374"/>
    </row>
    <row r="343" spans="2:6">
      <c r="B343" s="373"/>
      <c r="C343" s="374"/>
      <c r="D343" s="374"/>
      <c r="E343" s="374"/>
      <c r="F343" s="374"/>
    </row>
    <row r="344" spans="2:6">
      <c r="B344" s="373"/>
      <c r="C344" s="374"/>
      <c r="D344" s="374"/>
      <c r="E344" s="374"/>
      <c r="F344" s="374"/>
    </row>
    <row r="345" spans="2:6">
      <c r="B345" s="373"/>
      <c r="C345" s="374"/>
      <c r="D345" s="374"/>
      <c r="E345" s="374"/>
      <c r="F345" s="374"/>
    </row>
    <row r="346" spans="2:6">
      <c r="B346" s="373"/>
      <c r="C346" s="374"/>
      <c r="D346" s="374"/>
      <c r="E346" s="374"/>
      <c r="F346" s="374"/>
    </row>
    <row r="347" spans="2:6">
      <c r="B347" s="373"/>
      <c r="C347" s="374"/>
      <c r="D347" s="374"/>
      <c r="E347" s="374"/>
      <c r="F347" s="374"/>
    </row>
    <row r="348" spans="2:6">
      <c r="B348" s="373"/>
      <c r="C348" s="374"/>
      <c r="D348" s="374"/>
      <c r="E348" s="374"/>
      <c r="F348" s="374"/>
    </row>
    <row r="349" spans="2:6">
      <c r="B349" s="373"/>
      <c r="C349" s="374"/>
      <c r="D349" s="374"/>
      <c r="E349" s="374"/>
      <c r="F349" s="374"/>
    </row>
    <row r="350" spans="2:6">
      <c r="B350" s="373"/>
      <c r="C350" s="374"/>
      <c r="D350" s="374"/>
      <c r="E350" s="374"/>
      <c r="F350" s="374"/>
    </row>
    <row r="351" spans="2:6">
      <c r="B351" s="373"/>
      <c r="C351" s="374"/>
      <c r="D351" s="374"/>
      <c r="E351" s="374"/>
      <c r="F351" s="374"/>
    </row>
    <row r="352" spans="2:6">
      <c r="B352" s="373"/>
      <c r="C352" s="374"/>
      <c r="D352" s="374"/>
      <c r="E352" s="374"/>
      <c r="F352" s="374"/>
    </row>
    <row r="353" spans="2:6">
      <c r="B353" s="373"/>
      <c r="C353" s="374"/>
      <c r="D353" s="374"/>
      <c r="E353" s="374"/>
      <c r="F353" s="374"/>
    </row>
    <row r="354" spans="2:6">
      <c r="B354" s="373"/>
      <c r="C354" s="374"/>
      <c r="D354" s="374"/>
      <c r="E354" s="374"/>
      <c r="F354" s="374"/>
    </row>
    <row r="355" spans="2:6">
      <c r="B355" s="373"/>
      <c r="C355" s="374"/>
      <c r="D355" s="374"/>
      <c r="E355" s="374"/>
      <c r="F355" s="374"/>
    </row>
    <row r="356" spans="2:6">
      <c r="B356" s="373"/>
      <c r="C356" s="374"/>
      <c r="D356" s="374"/>
      <c r="E356" s="374"/>
      <c r="F356" s="374"/>
    </row>
    <row r="357" spans="2:6">
      <c r="B357" s="373"/>
      <c r="C357" s="374"/>
      <c r="D357" s="374"/>
      <c r="E357" s="374"/>
      <c r="F357" s="374"/>
    </row>
    <row r="358" spans="2:6">
      <c r="B358" s="373"/>
      <c r="C358" s="374"/>
      <c r="D358" s="374"/>
      <c r="E358" s="374"/>
      <c r="F358" s="374"/>
    </row>
    <row r="359" spans="2:6">
      <c r="B359" s="373"/>
      <c r="C359" s="374"/>
      <c r="D359" s="374"/>
      <c r="E359" s="374"/>
      <c r="F359" s="374"/>
    </row>
    <row r="360" spans="2:6">
      <c r="B360" s="373"/>
      <c r="C360" s="374"/>
      <c r="D360" s="374"/>
      <c r="E360" s="374"/>
      <c r="F360" s="374"/>
    </row>
    <row r="361" spans="2:6">
      <c r="B361" s="373"/>
      <c r="C361" s="374"/>
      <c r="D361" s="374"/>
      <c r="E361" s="374"/>
      <c r="F361" s="374"/>
    </row>
    <row r="362" spans="2:6">
      <c r="B362" s="373"/>
      <c r="C362" s="374"/>
      <c r="D362" s="374"/>
      <c r="E362" s="374"/>
      <c r="F362" s="374"/>
    </row>
    <row r="363" spans="2:6">
      <c r="B363" s="373"/>
      <c r="C363" s="374"/>
      <c r="D363" s="374"/>
      <c r="E363" s="374"/>
      <c r="F363" s="374"/>
    </row>
    <row r="364" spans="2:6">
      <c r="B364" s="373"/>
      <c r="C364" s="374"/>
      <c r="D364" s="374"/>
      <c r="E364" s="374"/>
      <c r="F364" s="374"/>
    </row>
    <row r="365" spans="2:6">
      <c r="B365" s="373"/>
      <c r="C365" s="374"/>
      <c r="D365" s="374"/>
      <c r="E365" s="374"/>
      <c r="F365" s="374"/>
    </row>
    <row r="366" spans="2:6">
      <c r="B366" s="373"/>
      <c r="C366" s="374"/>
      <c r="D366" s="374"/>
      <c r="E366" s="374"/>
      <c r="F366" s="374"/>
    </row>
    <row r="367" spans="2:6">
      <c r="B367" s="373"/>
      <c r="C367" s="374"/>
      <c r="D367" s="374"/>
      <c r="E367" s="374"/>
      <c r="F367" s="374"/>
    </row>
    <row r="368" spans="2:6">
      <c r="B368" s="373"/>
      <c r="C368" s="374"/>
      <c r="D368" s="374"/>
      <c r="E368" s="374"/>
      <c r="F368" s="374"/>
    </row>
    <row r="369" spans="2:6">
      <c r="B369" s="373"/>
      <c r="C369" s="374"/>
      <c r="D369" s="374"/>
      <c r="E369" s="374"/>
      <c r="F369" s="374"/>
    </row>
    <row r="370" spans="2:6">
      <c r="B370" s="373"/>
      <c r="C370" s="374"/>
      <c r="D370" s="374"/>
      <c r="E370" s="374"/>
      <c r="F370" s="374"/>
    </row>
    <row r="371" spans="2:6">
      <c r="B371" s="373"/>
      <c r="C371" s="374"/>
      <c r="D371" s="374"/>
      <c r="E371" s="374"/>
      <c r="F371" s="374"/>
    </row>
    <row r="372" spans="2:6">
      <c r="B372" s="373"/>
      <c r="C372" s="374"/>
      <c r="D372" s="374"/>
      <c r="E372" s="374"/>
      <c r="F372" s="374"/>
    </row>
    <row r="373" spans="2:6">
      <c r="B373" s="373"/>
      <c r="C373" s="374"/>
      <c r="D373" s="374"/>
      <c r="E373" s="374"/>
      <c r="F373" s="374"/>
    </row>
    <row r="374" spans="2:6">
      <c r="B374" s="373"/>
      <c r="C374" s="374"/>
      <c r="D374" s="374"/>
      <c r="E374" s="374"/>
      <c r="F374" s="374"/>
    </row>
    <row r="375" spans="2:6">
      <c r="B375" s="373"/>
      <c r="C375" s="374"/>
      <c r="D375" s="374"/>
      <c r="E375" s="374"/>
      <c r="F375" s="374"/>
    </row>
    <row r="376" spans="2:6">
      <c r="B376" s="373"/>
      <c r="C376" s="374"/>
      <c r="D376" s="374"/>
      <c r="E376" s="374"/>
      <c r="F376" s="374"/>
    </row>
    <row r="377" spans="2:6">
      <c r="B377" s="373"/>
      <c r="C377" s="374"/>
      <c r="D377" s="374"/>
      <c r="E377" s="374"/>
      <c r="F377" s="374"/>
    </row>
    <row r="378" spans="2:6">
      <c r="B378" s="373"/>
      <c r="C378" s="374"/>
      <c r="D378" s="374"/>
      <c r="E378" s="374"/>
      <c r="F378" s="374"/>
    </row>
    <row r="379" spans="2:6">
      <c r="B379" s="373"/>
      <c r="C379" s="374"/>
      <c r="D379" s="374"/>
      <c r="E379" s="374"/>
      <c r="F379" s="374"/>
    </row>
    <row r="380" spans="2:6">
      <c r="B380" s="373"/>
      <c r="C380" s="374"/>
      <c r="D380" s="374"/>
      <c r="E380" s="374"/>
      <c r="F380" s="374"/>
    </row>
    <row r="381" spans="2:6">
      <c r="B381" s="373"/>
      <c r="C381" s="374"/>
      <c r="D381" s="374"/>
      <c r="E381" s="374"/>
      <c r="F381" s="374"/>
    </row>
    <row r="382" spans="2:6">
      <c r="B382" s="373"/>
      <c r="C382" s="374"/>
      <c r="D382" s="374"/>
      <c r="E382" s="374"/>
      <c r="F382" s="374"/>
    </row>
    <row r="383" spans="2:6">
      <c r="B383" s="373"/>
      <c r="C383" s="374"/>
      <c r="D383" s="374"/>
      <c r="E383" s="374"/>
      <c r="F383" s="374"/>
    </row>
    <row r="384" spans="2:6">
      <c r="B384" s="373"/>
      <c r="C384" s="374"/>
      <c r="D384" s="374"/>
      <c r="E384" s="374"/>
      <c r="F384" s="374"/>
    </row>
    <row r="385" spans="2:6">
      <c r="B385" s="373"/>
      <c r="C385" s="374"/>
      <c r="D385" s="374"/>
      <c r="E385" s="374"/>
      <c r="F385" s="374"/>
    </row>
    <row r="386" spans="2:6">
      <c r="B386" s="373"/>
      <c r="C386" s="374"/>
      <c r="D386" s="374"/>
      <c r="E386" s="374"/>
      <c r="F386" s="374"/>
    </row>
    <row r="387" spans="2:6">
      <c r="B387" s="373"/>
      <c r="C387" s="374"/>
      <c r="D387" s="374"/>
      <c r="E387" s="374"/>
      <c r="F387" s="374"/>
    </row>
    <row r="388" spans="2:6">
      <c r="B388" s="373"/>
      <c r="C388" s="374"/>
      <c r="D388" s="374"/>
      <c r="E388" s="374"/>
      <c r="F388" s="374"/>
    </row>
    <row r="389" spans="2:6">
      <c r="B389" s="373"/>
      <c r="C389" s="374"/>
      <c r="D389" s="374"/>
      <c r="E389" s="374"/>
      <c r="F389" s="374"/>
    </row>
    <row r="390" spans="2:6">
      <c r="B390" s="373"/>
      <c r="C390" s="374"/>
      <c r="D390" s="374"/>
      <c r="E390" s="374"/>
      <c r="F390" s="374"/>
    </row>
    <row r="391" spans="2:6">
      <c r="B391" s="373"/>
      <c r="C391" s="374"/>
      <c r="D391" s="374"/>
      <c r="E391" s="374"/>
      <c r="F391" s="374"/>
    </row>
    <row r="392" spans="2:6">
      <c r="B392" s="373"/>
      <c r="C392" s="374"/>
      <c r="D392" s="374"/>
      <c r="E392" s="374"/>
      <c r="F392" s="374"/>
    </row>
    <row r="393" spans="2:6">
      <c r="B393" s="373"/>
      <c r="C393" s="374"/>
      <c r="D393" s="374"/>
      <c r="E393" s="374"/>
      <c r="F393" s="374"/>
    </row>
    <row r="394" spans="2:6">
      <c r="B394" s="373"/>
      <c r="C394" s="374"/>
      <c r="D394" s="374"/>
      <c r="E394" s="374"/>
      <c r="F394" s="374"/>
    </row>
    <row r="395" spans="2:6">
      <c r="B395" s="373"/>
      <c r="C395" s="374"/>
      <c r="D395" s="374"/>
      <c r="E395" s="374"/>
      <c r="F395" s="374"/>
    </row>
    <row r="396" spans="2:6">
      <c r="B396" s="373"/>
      <c r="C396" s="374"/>
      <c r="D396" s="374"/>
      <c r="E396" s="374"/>
      <c r="F396" s="374"/>
    </row>
    <row r="397" spans="2:6">
      <c r="B397" s="373"/>
      <c r="C397" s="374"/>
      <c r="D397" s="374"/>
      <c r="E397" s="374"/>
      <c r="F397" s="374"/>
    </row>
    <row r="398" spans="2:6">
      <c r="B398" s="373"/>
      <c r="C398" s="374"/>
      <c r="D398" s="374"/>
      <c r="E398" s="374"/>
      <c r="F398" s="374"/>
    </row>
    <row r="399" spans="2:6">
      <c r="B399" s="373"/>
      <c r="C399" s="374"/>
      <c r="D399" s="374"/>
      <c r="E399" s="374"/>
      <c r="F399" s="374"/>
    </row>
    <row r="400" spans="2:6">
      <c r="B400" s="373"/>
      <c r="C400" s="374"/>
      <c r="D400" s="374"/>
      <c r="E400" s="374"/>
      <c r="F400" s="374"/>
    </row>
    <row r="401" spans="2:6">
      <c r="B401" s="373"/>
      <c r="C401" s="374"/>
      <c r="D401" s="374"/>
      <c r="E401" s="374"/>
      <c r="F401" s="374"/>
    </row>
    <row r="402" spans="2:6">
      <c r="B402" s="373"/>
      <c r="C402" s="374"/>
      <c r="D402" s="374"/>
      <c r="E402" s="374"/>
      <c r="F402" s="374"/>
    </row>
    <row r="403" spans="2:6">
      <c r="B403" s="373"/>
      <c r="C403" s="374"/>
      <c r="D403" s="374"/>
      <c r="E403" s="374"/>
      <c r="F403" s="374"/>
    </row>
    <row r="404" spans="2:6">
      <c r="B404" s="373"/>
      <c r="C404" s="374"/>
      <c r="D404" s="374"/>
      <c r="E404" s="374"/>
      <c r="F404" s="374"/>
    </row>
    <row r="405" spans="2:6">
      <c r="B405" s="373"/>
      <c r="C405" s="374"/>
      <c r="D405" s="374"/>
      <c r="E405" s="374"/>
      <c r="F405" s="374"/>
    </row>
    <row r="406" spans="2:6">
      <c r="B406" s="373"/>
      <c r="C406" s="374"/>
      <c r="D406" s="374"/>
      <c r="E406" s="374"/>
      <c r="F406" s="374"/>
    </row>
    <row r="407" spans="2:6">
      <c r="B407" s="373"/>
      <c r="C407" s="374"/>
      <c r="D407" s="374"/>
      <c r="E407" s="374"/>
      <c r="F407" s="374"/>
    </row>
    <row r="408" spans="2:6">
      <c r="B408" s="373"/>
      <c r="C408" s="374"/>
      <c r="D408" s="374"/>
      <c r="E408" s="374"/>
      <c r="F408" s="374"/>
    </row>
    <row r="409" spans="2:6">
      <c r="B409" s="373"/>
      <c r="C409" s="374"/>
      <c r="D409" s="374"/>
      <c r="E409" s="374"/>
      <c r="F409" s="374"/>
    </row>
    <row r="410" spans="2:6">
      <c r="B410" s="373"/>
      <c r="C410" s="374"/>
      <c r="D410" s="374"/>
      <c r="E410" s="374"/>
      <c r="F410" s="374"/>
    </row>
    <row r="411" spans="2:6">
      <c r="B411" s="373"/>
      <c r="C411" s="374"/>
      <c r="D411" s="374"/>
      <c r="E411" s="374"/>
      <c r="F411" s="374"/>
    </row>
    <row r="412" spans="2:6">
      <c r="B412" s="373"/>
      <c r="C412" s="374"/>
      <c r="D412" s="374"/>
      <c r="E412" s="374"/>
      <c r="F412" s="374"/>
    </row>
    <row r="413" spans="2:6">
      <c r="B413" s="373"/>
      <c r="C413" s="374"/>
      <c r="D413" s="374"/>
      <c r="E413" s="374"/>
      <c r="F413" s="374"/>
    </row>
    <row r="414" spans="2:6">
      <c r="B414" s="373"/>
      <c r="C414" s="374"/>
      <c r="D414" s="374"/>
      <c r="E414" s="374"/>
      <c r="F414" s="374"/>
    </row>
    <row r="415" spans="2:6">
      <c r="B415" s="373"/>
      <c r="C415" s="374"/>
      <c r="D415" s="374"/>
      <c r="E415" s="374"/>
      <c r="F415" s="374"/>
    </row>
    <row r="416" spans="2:6">
      <c r="B416" s="373"/>
      <c r="C416" s="374"/>
      <c r="D416" s="374"/>
      <c r="E416" s="374"/>
      <c r="F416" s="374"/>
    </row>
    <row r="417" spans="2:6">
      <c r="B417" s="373"/>
      <c r="C417" s="374"/>
      <c r="D417" s="374"/>
      <c r="E417" s="374"/>
      <c r="F417" s="374"/>
    </row>
    <row r="418" spans="2:6">
      <c r="B418" s="373"/>
      <c r="C418" s="374"/>
      <c r="D418" s="374"/>
      <c r="E418" s="374"/>
      <c r="F418" s="374"/>
    </row>
    <row r="419" spans="2:6">
      <c r="B419" s="373"/>
      <c r="C419" s="374"/>
      <c r="D419" s="374"/>
      <c r="E419" s="374"/>
      <c r="F419" s="374"/>
    </row>
    <row r="420" spans="2:6">
      <c r="B420" s="373"/>
      <c r="C420" s="374"/>
      <c r="D420" s="374"/>
      <c r="E420" s="374"/>
      <c r="F420" s="374"/>
    </row>
    <row r="421" spans="2:6">
      <c r="B421" s="373"/>
      <c r="C421" s="374"/>
      <c r="D421" s="374"/>
      <c r="E421" s="374"/>
      <c r="F421" s="374"/>
    </row>
    <row r="422" spans="2:6">
      <c r="B422" s="373"/>
      <c r="C422" s="374"/>
      <c r="D422" s="374"/>
      <c r="E422" s="374"/>
      <c r="F422" s="374"/>
    </row>
    <row r="423" spans="2:6">
      <c r="B423" s="373"/>
      <c r="C423" s="374"/>
      <c r="D423" s="374"/>
      <c r="E423" s="374"/>
      <c r="F423" s="374"/>
    </row>
  </sheetData>
  <sortState ref="A2:K181">
    <sortCondition ref="A2" customList="Man,Tir,Ons,Tor,Fre,Lør,Søn"/>
  </sortState>
  <phoneticPr fontId="26" type="noConversion"/>
  <pageMargins left="0.47" right="0.28000000000000003" top="0.59" bottom="0.59" header="0.31" footer="0.31"/>
  <pageSetup paperSize="9" orientation="portrait" horizontalDpi="4294967292" verticalDpi="4294967292"/>
  <headerFooter>
    <oddHeader>&amp;RUtskriftsdato &amp;D kl. &amp;T</oddHead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r:id="rId3" name="Button 1">
              <controlPr defaultSize="0" print="0" autoFill="0" autoLine="0" autoPict="0" macro="[0]!Module3.kontospesifikasjon">
                <anchor moveWithCells="1" sizeWithCells="1">
                  <from>
                    <xdr:col>7</xdr:col>
                    <xdr:colOff>279400</xdr:colOff>
                    <xdr:row>0</xdr:row>
                    <xdr:rowOff>38100</xdr:rowOff>
                  </from>
                  <to>
                    <xdr:col>8</xdr:col>
                    <xdr:colOff>304800</xdr:colOff>
                    <xdr:row>0</xdr:row>
                    <xdr:rowOff>228600</xdr:rowOff>
                  </to>
                </anchor>
              </controlPr>
            </control>
          </mc:Choice>
        </mc:AlternateContent>
        <mc:AlternateContent xmlns:mc="http://schemas.openxmlformats.org/markup-compatibility/2006">
          <mc:Choice Requires="x14">
            <control shapeId="9218" r:id="rId4" name="Button 2">
              <controlPr defaultSize="0" print="0" autoFill="0" autoLine="0" autoPict="0" macro="[0]!Module4.tilbake">
                <anchor moveWithCells="1" sizeWithCells="1">
                  <from>
                    <xdr:col>8</xdr:col>
                    <xdr:colOff>317500</xdr:colOff>
                    <xdr:row>0</xdr:row>
                    <xdr:rowOff>38100</xdr:rowOff>
                  </from>
                  <to>
                    <xdr:col>11</xdr:col>
                    <xdr:colOff>76200</xdr:colOff>
                    <xdr:row>0</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
    <pageSetUpPr fitToPage="1"/>
  </sheetPr>
  <dimension ref="A1:P93"/>
  <sheetViews>
    <sheetView showGridLines="0" workbookViewId="0">
      <pane ySplit="2" topLeftCell="A3" activePane="bottomLeft" state="frozen"/>
      <selection pane="bottomLeft" activeCell="A3" sqref="A3"/>
    </sheetView>
  </sheetViews>
  <sheetFormatPr baseColWidth="10" defaultColWidth="9.1796875" defaultRowHeight="12.5"/>
  <cols>
    <col min="1" max="1" width="42.6328125" style="46" customWidth="1"/>
    <col min="2" max="2" width="14.6328125" style="46" customWidth="1"/>
    <col min="3" max="3" width="9.1796875" style="46" customWidth="1"/>
    <col min="4" max="4" width="42.6328125" style="46" customWidth="1"/>
    <col min="5" max="5" width="14.453125" style="46" customWidth="1"/>
    <col min="6" max="8" width="9.1796875" style="46" customWidth="1"/>
    <col min="9" max="9" width="25.36328125" style="46" hidden="1" customWidth="1"/>
    <col min="10" max="16384" width="9.1796875" style="46"/>
  </cols>
  <sheetData>
    <row r="1" spans="1:16" s="18" customFormat="1" ht="18.75" customHeight="1">
      <c r="A1" s="59"/>
      <c r="B1" s="59"/>
      <c r="C1" s="59"/>
      <c r="D1" s="59"/>
      <c r="E1" s="59"/>
      <c r="F1" s="59"/>
      <c r="G1" s="59"/>
      <c r="H1" s="59"/>
      <c r="I1" s="59"/>
      <c r="J1" s="59"/>
      <c r="K1" s="59"/>
      <c r="L1" s="59"/>
      <c r="M1" s="59"/>
      <c r="N1" s="59"/>
      <c r="O1" s="59"/>
      <c r="P1" s="59"/>
    </row>
    <row r="2" spans="1:16" s="18" customFormat="1" ht="9.75" customHeight="1">
      <c r="A2" s="59"/>
      <c r="B2" s="59"/>
      <c r="C2" s="59"/>
      <c r="D2" s="59"/>
      <c r="E2" s="59"/>
      <c r="F2" s="59"/>
      <c r="G2" s="59"/>
      <c r="H2" s="59"/>
      <c r="I2" s="59"/>
      <c r="J2" s="59"/>
      <c r="K2" s="59"/>
      <c r="L2" s="59"/>
      <c r="M2" s="59"/>
      <c r="N2" s="59"/>
      <c r="O2" s="59"/>
      <c r="P2" s="59"/>
    </row>
    <row r="3" spans="1:16" s="67" customFormat="1" ht="17.25" customHeight="1">
      <c r="A3" s="68" t="str">
        <f>"Navn:/oppgavenr.: "&amp;Konteringsliste!C2</f>
        <v xml:space="preserve">Navn:/oppgavenr.: </v>
      </c>
    </row>
    <row r="4" spans="1:16" s="22" customFormat="1" ht="17.25" customHeight="1">
      <c r="A4" s="174">
        <f>Konteringsliste!E2</f>
        <v>0</v>
      </c>
      <c r="B4" s="174"/>
      <c r="C4" s="174"/>
      <c r="D4" s="174"/>
      <c r="E4" s="174"/>
    </row>
    <row r="5" spans="1:16" s="22" customFormat="1" ht="16.5" customHeight="1">
      <c r="A5" s="20" t="str">
        <f>"Balanse "&amp;Konteringsliste!C3</f>
        <v xml:space="preserve">Balanse </v>
      </c>
      <c r="B5" s="21"/>
      <c r="C5" s="21" t="s">
        <v>9</v>
      </c>
      <c r="D5" s="20" t="str">
        <f>"Resultatregnskap "&amp;Konteringsliste!C3</f>
        <v xml:space="preserve">Resultatregnskap </v>
      </c>
      <c r="E5" s="21"/>
    </row>
    <row r="6" spans="1:16" s="24" customFormat="1" ht="15" customHeight="1">
      <c r="C6" s="19"/>
      <c r="D6" s="23"/>
      <c r="E6" s="19"/>
    </row>
    <row r="7" spans="1:16" s="24" customFormat="1" ht="15" customHeight="1">
      <c r="A7" s="25" t="s">
        <v>61</v>
      </c>
      <c r="B7" s="131"/>
      <c r="C7" s="19"/>
      <c r="D7" s="139" t="str">
        <f>Konteringsliste!AM5</f>
        <v>Salgsinntekt</v>
      </c>
      <c r="E7" s="177">
        <f>Konteringsliste!AM96</f>
        <v>0</v>
      </c>
    </row>
    <row r="8" spans="1:16" s="24" customFormat="1" ht="15" customHeight="1">
      <c r="A8" s="26" t="s">
        <v>62</v>
      </c>
      <c r="B8" s="132"/>
      <c r="C8" s="19"/>
      <c r="D8" s="36" t="str">
        <f>Konteringsliste!AN5</f>
        <v>Annen driftsinntekt</v>
      </c>
      <c r="E8" s="133">
        <f>Konteringsliste!AN96</f>
        <v>0</v>
      </c>
    </row>
    <row r="9" spans="1:16" s="24" customFormat="1" ht="15" customHeight="1">
      <c r="A9" s="30" t="str">
        <f>Konteringsliste!V5</f>
        <v>Tomter, bygninger og annen fast eiendom</v>
      </c>
      <c r="B9" s="132">
        <f>Konteringsliste!V96</f>
        <v>0</v>
      </c>
      <c r="C9" s="19"/>
      <c r="D9" s="140" t="s">
        <v>63</v>
      </c>
      <c r="E9" s="176">
        <f>SUM(E7:E8)</f>
        <v>0</v>
      </c>
    </row>
    <row r="10" spans="1:16" s="24" customFormat="1" ht="15" customHeight="1">
      <c r="A10" s="30" t="str">
        <f>Konteringsliste!W5</f>
        <v>Maskiner og anlegg</v>
      </c>
      <c r="B10" s="132">
        <f>Konteringsliste!W96</f>
        <v>0</v>
      </c>
      <c r="C10" s="19"/>
      <c r="D10" s="33" t="str">
        <f>Konteringsliste!AO5</f>
        <v>Varekostnad</v>
      </c>
      <c r="E10" s="132">
        <f>Konteringsliste!AO96</f>
        <v>0</v>
      </c>
    </row>
    <row r="11" spans="1:16" s="24" customFormat="1" ht="15" customHeight="1">
      <c r="A11" s="30" t="str">
        <f>Konteringsliste!X5</f>
        <v>Driftsløsøre, inventar, verktøy m.v</v>
      </c>
      <c r="B11" s="132">
        <f>Konteringsliste!X96</f>
        <v>0</v>
      </c>
      <c r="C11" s="19"/>
      <c r="D11" s="33" t="str">
        <f>Konteringsliste!AP5</f>
        <v>Endring i beholdning ViA og Fv</v>
      </c>
      <c r="E11" s="132">
        <f>Konteringsliste!AP96</f>
        <v>0</v>
      </c>
    </row>
    <row r="12" spans="1:16" s="24" customFormat="1" ht="15" customHeight="1">
      <c r="A12" s="34" t="str">
        <f>Konteringsliste!Y5</f>
        <v>Finansielle anleggsmidler</v>
      </c>
      <c r="B12" s="133">
        <f>Konteringsliste!Y96</f>
        <v>0</v>
      </c>
      <c r="C12" s="19"/>
      <c r="D12" s="33" t="str">
        <f>Konteringsliste!AQ5</f>
        <v>Lønnskostnad</v>
      </c>
      <c r="E12" s="132">
        <f>Konteringsliste!AQ96</f>
        <v>0</v>
      </c>
    </row>
    <row r="13" spans="1:16" s="24" customFormat="1" ht="15" customHeight="1">
      <c r="A13" s="38" t="s">
        <v>64</v>
      </c>
      <c r="B13" s="134">
        <f>SUM(B9:B11)</f>
        <v>0</v>
      </c>
      <c r="C13" s="19"/>
      <c r="D13" s="33" t="str">
        <f>Konteringsliste!AR5</f>
        <v>Avskrivning</v>
      </c>
      <c r="E13" s="132">
        <f>Konteringsliste!AR96</f>
        <v>0</v>
      </c>
    </row>
    <row r="14" spans="1:16" s="24" customFormat="1" ht="15" customHeight="1">
      <c r="A14" s="26" t="s">
        <v>65</v>
      </c>
      <c r="B14" s="135"/>
      <c r="C14" s="19"/>
      <c r="D14" s="36" t="str">
        <f>Konteringsliste!AS5</f>
        <v>Annen driftskostnad</v>
      </c>
      <c r="E14" s="133">
        <f>Konteringsliste!AS96</f>
        <v>0</v>
      </c>
    </row>
    <row r="15" spans="1:16" s="24" customFormat="1" ht="15" customHeight="1">
      <c r="A15" s="34" t="str">
        <f>Konteringsliste!Z5</f>
        <v>Varer</v>
      </c>
      <c r="B15" s="133">
        <f>Konteringsliste!Z96</f>
        <v>0</v>
      </c>
      <c r="C15" s="19"/>
      <c r="D15" s="35" t="s">
        <v>67</v>
      </c>
      <c r="E15" s="134">
        <f>SUM(E10:E14)</f>
        <v>0</v>
      </c>
    </row>
    <row r="16" spans="1:16" s="24" customFormat="1" ht="15" customHeight="1">
      <c r="A16" s="182" t="s">
        <v>66</v>
      </c>
      <c r="B16" s="179"/>
      <c r="C16" s="19"/>
      <c r="D16" s="28" t="s">
        <v>68</v>
      </c>
      <c r="E16" s="134">
        <f>E9-E15</f>
        <v>0</v>
      </c>
    </row>
    <row r="17" spans="1:5" s="24" customFormat="1" ht="15" customHeight="1">
      <c r="A17" s="30" t="str">
        <f>Konteringsliste!AA5</f>
        <v>Kundefordringer</v>
      </c>
      <c r="B17" s="132">
        <f>Konteringsliste!AA96</f>
        <v>0</v>
      </c>
      <c r="C17" s="19"/>
      <c r="D17" s="33" t="str">
        <f>Konteringsliste!AT5</f>
        <v>Annen rente- og finansinntekt</v>
      </c>
      <c r="E17" s="132">
        <f>Konteringsliste!AT96</f>
        <v>0</v>
      </c>
    </row>
    <row r="18" spans="1:5" s="24" customFormat="1" ht="15" customHeight="1">
      <c r="A18" s="34" t="str">
        <f>Konteringsliste!AB5</f>
        <v>Andre fordringer</v>
      </c>
      <c r="B18" s="133">
        <f>Konteringsliste!AB96</f>
        <v>0</v>
      </c>
      <c r="C18" s="19"/>
      <c r="D18" s="36" t="str">
        <f>Konteringsliste!AU5</f>
        <v>Annen rente- og finanskostnad</v>
      </c>
      <c r="E18" s="133">
        <f>Konteringsliste!AU96</f>
        <v>0</v>
      </c>
    </row>
    <row r="19" spans="1:5" s="24" customFormat="1" ht="15" customHeight="1">
      <c r="A19" s="180" t="s">
        <v>69</v>
      </c>
      <c r="B19" s="181">
        <f>SUM(B17:B18)</f>
        <v>0</v>
      </c>
      <c r="C19" s="19"/>
      <c r="D19" s="28" t="s">
        <v>70</v>
      </c>
      <c r="E19" s="134">
        <f>E16+E17-E18</f>
        <v>0</v>
      </c>
    </row>
    <row r="20" spans="1:5" s="24" customFormat="1" ht="15" customHeight="1">
      <c r="A20" s="34" t="str">
        <f>Konteringsliste!AC5</f>
        <v>Bankinnskudd, kontanter o.l</v>
      </c>
      <c r="B20" s="133">
        <f>Konteringsliste!AC96</f>
        <v>0</v>
      </c>
      <c r="C20" s="19"/>
      <c r="D20" s="36" t="str">
        <f>Konteringsliste!AV5</f>
        <v>Skattekostnad på ordinært resultat</v>
      </c>
      <c r="E20" s="133">
        <f>Konteringsliste!AV96</f>
        <v>0</v>
      </c>
    </row>
    <row r="21" spans="1:5" s="24" customFormat="1" ht="15" customHeight="1">
      <c r="A21" s="35" t="s">
        <v>71</v>
      </c>
      <c r="B21" s="134">
        <f>B15+B19+B20</f>
        <v>0</v>
      </c>
      <c r="C21" s="19"/>
      <c r="D21" s="28" t="s">
        <v>73</v>
      </c>
      <c r="E21" s="134">
        <f>E19-E20</f>
        <v>0</v>
      </c>
    </row>
    <row r="22" spans="1:5" s="24" customFormat="1" ht="15" customHeight="1">
      <c r="A22" s="38" t="s">
        <v>72</v>
      </c>
      <c r="B22" s="134">
        <f>+B21+B13</f>
        <v>0</v>
      </c>
      <c r="C22" s="19"/>
      <c r="D22" s="33" t="str">
        <f>Konteringsliste!AW5</f>
        <v>Ekstraordinær inntekt</v>
      </c>
      <c r="E22" s="132">
        <f>Konteringsliste!AW96</f>
        <v>0</v>
      </c>
    </row>
    <row r="23" spans="1:5" s="24" customFormat="1" ht="15" customHeight="1">
      <c r="B23" s="136"/>
      <c r="C23" s="19"/>
      <c r="D23" s="33" t="str">
        <f>Konteringsliste!AX5</f>
        <v>Ekstraordinær kostnad</v>
      </c>
      <c r="E23" s="132">
        <f>Konteringsliste!AX96</f>
        <v>0</v>
      </c>
    </row>
    <row r="24" spans="1:5" s="24" customFormat="1" ht="15" customHeight="1">
      <c r="A24" s="25" t="s">
        <v>74</v>
      </c>
      <c r="B24" s="131"/>
      <c r="C24" s="19"/>
      <c r="D24" s="36" t="str">
        <f>Konteringsliste!AY5</f>
        <v>Skattekostnad på ekstraordinært resultat</v>
      </c>
      <c r="E24" s="133">
        <f>Konteringsliste!AY96</f>
        <v>0</v>
      </c>
    </row>
    <row r="25" spans="1:5" s="24" customFormat="1" ht="15" customHeight="1">
      <c r="A25" s="26" t="s">
        <v>75</v>
      </c>
      <c r="B25" s="137"/>
      <c r="C25" s="19"/>
      <c r="D25" s="28" t="s">
        <v>76</v>
      </c>
      <c r="E25" s="134">
        <f>ROUND((E21+E22-E23-E24),2)</f>
        <v>0</v>
      </c>
    </row>
    <row r="26" spans="1:5" s="24" customFormat="1" ht="15" customHeight="1">
      <c r="A26" s="30" t="s">
        <v>113</v>
      </c>
      <c r="B26" s="462">
        <f>'Spesifisert balanse og resultat'!B45</f>
        <v>0</v>
      </c>
      <c r="C26" s="19"/>
      <c r="D26" s="141" t="s">
        <v>78</v>
      </c>
      <c r="E26" s="178"/>
    </row>
    <row r="27" spans="1:5" s="24" customFormat="1" ht="15" customHeight="1">
      <c r="A27" s="34" t="s">
        <v>114</v>
      </c>
      <c r="B27" s="134">
        <f>B28-B26</f>
        <v>0</v>
      </c>
      <c r="C27" s="19"/>
      <c r="D27" s="33" t="str">
        <f>Konteringsliste!BA5</f>
        <v>Avsatt utbytte</v>
      </c>
      <c r="E27" s="132">
        <f>Konteringsliste!BA96</f>
        <v>0</v>
      </c>
    </row>
    <row r="28" spans="1:5" s="24" customFormat="1" ht="15" customHeight="1">
      <c r="A28" s="34" t="str">
        <f>Konteringsliste!AD5</f>
        <v>Sum egenkapital</v>
      </c>
      <c r="B28" s="134">
        <f>'Spesifisert balanse og resultat'!B50</f>
        <v>0</v>
      </c>
      <c r="C28" s="19"/>
      <c r="D28" s="33" t="str">
        <f>Konteringsliste!BB5</f>
        <v>Overføringer annen egenkapital</v>
      </c>
      <c r="E28" s="132">
        <f>Konteringsliste!BB96</f>
        <v>0</v>
      </c>
    </row>
    <row r="29" spans="1:5" s="24" customFormat="1" ht="15" customHeight="1">
      <c r="A29" s="128" t="s">
        <v>77</v>
      </c>
      <c r="B29" s="135"/>
      <c r="C29" s="19"/>
      <c r="D29" s="36" t="str">
        <f>Konteringsliste!BC5</f>
        <v>Udekket tap</v>
      </c>
      <c r="E29" s="133">
        <f>Konteringsliste!BC96</f>
        <v>0</v>
      </c>
    </row>
    <row r="30" spans="1:5" s="24" customFormat="1" ht="15" customHeight="1">
      <c r="A30" s="34" t="str">
        <f>Konteringsliste!AE5</f>
        <v>Sum langsiktig gjeld</v>
      </c>
      <c r="B30" s="134">
        <f>Konteringsliste!AE96</f>
        <v>0</v>
      </c>
      <c r="C30" s="19"/>
      <c r="D30" s="28" t="s">
        <v>80</v>
      </c>
      <c r="E30" s="134">
        <f>SUM(E27:E29)</f>
        <v>0</v>
      </c>
    </row>
    <row r="31" spans="1:5" s="24" customFormat="1" ht="15" customHeight="1">
      <c r="A31" s="26" t="s">
        <v>79</v>
      </c>
      <c r="B31" s="135"/>
      <c r="C31" s="19"/>
      <c r="D31" s="23"/>
      <c r="E31" s="19"/>
    </row>
    <row r="32" spans="1:5" s="24" customFormat="1" ht="15" customHeight="1">
      <c r="A32" s="30" t="str">
        <f>Konteringsliste!AF5</f>
        <v>Gjeld til kredittinstitusjoner (kassekreditt m.v)</v>
      </c>
      <c r="B32" s="132">
        <f>Konteringsliste!AF96</f>
        <v>0</v>
      </c>
      <c r="C32" s="19"/>
      <c r="D32" s="164" t="s">
        <v>81</v>
      </c>
      <c r="E32" s="165"/>
    </row>
    <row r="33" spans="1:9" s="24" customFormat="1" ht="14">
      <c r="A33" s="30" t="str">
        <f>Konteringsliste!AG5</f>
        <v>Leverandørgjeld</v>
      </c>
      <c r="B33" s="132">
        <f>Konteringsliste!AG96</f>
        <v>0</v>
      </c>
      <c r="C33" s="19"/>
      <c r="D33" s="33" t="s">
        <v>285</v>
      </c>
      <c r="E33" s="166">
        <f>IF(E9=0,0,(+E17+E16)/E9)</f>
        <v>0</v>
      </c>
    </row>
    <row r="34" spans="1:9" s="29" customFormat="1" ht="14">
      <c r="A34" s="30" t="str">
        <f>Konteringsliste!AH5</f>
        <v>Betalbar skatt</v>
      </c>
      <c r="B34" s="132">
        <f>Konteringsliste!AH96</f>
        <v>0</v>
      </c>
      <c r="C34" s="27"/>
      <c r="D34" s="33" t="s">
        <v>82</v>
      </c>
      <c r="E34" s="166">
        <f>IF(B40=0,0,(E19+E18)/B40)</f>
        <v>0</v>
      </c>
    </row>
    <row r="35" spans="1:9" s="32" customFormat="1" ht="14">
      <c r="A35" s="30" t="s">
        <v>39</v>
      </c>
      <c r="B35" s="132">
        <f>Konteringsliste!AI96</f>
        <v>0</v>
      </c>
      <c r="C35" s="31"/>
      <c r="D35" s="33" t="s">
        <v>83</v>
      </c>
      <c r="E35" s="166">
        <f>IF(B28=0,0,E19/B28)</f>
        <v>0</v>
      </c>
    </row>
    <row r="36" spans="1:9" s="32" customFormat="1" ht="14">
      <c r="A36" s="30" t="str">
        <f>Konteringsliste!AJ5</f>
        <v>Skyldige offentlige avgifter</v>
      </c>
      <c r="B36" s="361">
        <f>Konteringsliste!AJ96</f>
        <v>0</v>
      </c>
      <c r="C36" s="31"/>
      <c r="D36" s="167" t="s">
        <v>84</v>
      </c>
      <c r="E36" s="166">
        <f>IF(B39=0,0,B21/B39)</f>
        <v>0</v>
      </c>
    </row>
    <row r="37" spans="1:9" s="32" customFormat="1" ht="14">
      <c r="A37" s="30" t="str">
        <f>Konteringsliste!AK5</f>
        <v>Utbytte</v>
      </c>
      <c r="B37" s="132">
        <f>Konteringsliste!AK96</f>
        <v>0</v>
      </c>
      <c r="C37" s="31"/>
      <c r="D37" s="167" t="s">
        <v>86</v>
      </c>
      <c r="E37" s="166">
        <f>IF(B39=0,0,(B21-B15)/B39)</f>
        <v>0</v>
      </c>
    </row>
    <row r="38" spans="1:9" s="32" customFormat="1" ht="14">
      <c r="A38" s="34" t="str">
        <f>Konteringsliste!AL5</f>
        <v>Annen kortsiktig gjeld</v>
      </c>
      <c r="B38" s="133">
        <f>Konteringsliste!AL96</f>
        <v>0</v>
      </c>
      <c r="C38" s="31"/>
      <c r="D38" s="30" t="s">
        <v>88</v>
      </c>
      <c r="E38" s="166">
        <f>IF(B22=0,0,B28/B22)</f>
        <v>0</v>
      </c>
    </row>
    <row r="39" spans="1:9" s="32" customFormat="1" ht="14">
      <c r="A39" s="38" t="s">
        <v>85</v>
      </c>
      <c r="B39" s="134">
        <f>SUM(B32:B38)</f>
        <v>0</v>
      </c>
      <c r="C39" s="31"/>
      <c r="D39" s="30" t="s">
        <v>89</v>
      </c>
      <c r="E39" s="168">
        <f>B21-B39</f>
        <v>0</v>
      </c>
      <c r="I39" s="6" t="s">
        <v>91</v>
      </c>
    </row>
    <row r="40" spans="1:9" s="7" customFormat="1" ht="14">
      <c r="A40" s="175" t="s">
        <v>87</v>
      </c>
      <c r="B40" s="176">
        <f>B39+B30+B28</f>
        <v>0</v>
      </c>
      <c r="C40" s="31"/>
      <c r="D40" s="34" t="s">
        <v>90</v>
      </c>
      <c r="E40" s="169">
        <f>IF((B13+B15/2)=0,0,(B30+B28)/(B13+B15/2))</f>
        <v>0</v>
      </c>
      <c r="F40" s="32"/>
      <c r="G40" s="32"/>
      <c r="H40" s="32"/>
      <c r="I40" s="7" t="s">
        <v>92</v>
      </c>
    </row>
    <row r="41" spans="1:9" s="32" customFormat="1" ht="14">
      <c r="A41" s="138"/>
      <c r="B41" s="138"/>
      <c r="C41" s="31"/>
      <c r="I41" s="37" t="str">
        <f>IF(debet=kredit,"Sum debet = Sum kredit","Sum debet er ulik sum kredit. Differanse: "&amp;ROUND(debet-kredit,2))</f>
        <v>Sum debet = Sum kredit</v>
      </c>
    </row>
    <row r="42" spans="1:9" s="29" customFormat="1" ht="14">
      <c r="A42" s="50"/>
      <c r="B42" s="50"/>
      <c r="C42" s="31"/>
      <c r="I42" s="39" t="str">
        <f>"Saldo kasse: "&amp;Konteringsliste!BD96</f>
        <v>Saldo kasse: 0</v>
      </c>
    </row>
    <row r="43" spans="1:9" s="29" customFormat="1" ht="14">
      <c r="A43" s="50"/>
      <c r="B43" s="50"/>
      <c r="C43" s="31"/>
      <c r="I43" s="39" t="str">
        <f>"Saldo postgiro: "&amp;Konteringsliste!BE96</f>
        <v>Saldo postgiro: 0</v>
      </c>
    </row>
    <row r="44" spans="1:9" s="32" customFormat="1" ht="14">
      <c r="A44" s="31"/>
      <c r="B44" s="41"/>
      <c r="C44" s="31"/>
      <c r="I44" s="40" t="str">
        <f>"Saldo bankinnskudd folio: "&amp;Konteringsliste!BF96</f>
        <v>Saldo bankinnskudd folio: 0</v>
      </c>
    </row>
    <row r="45" spans="1:9" s="32" customFormat="1" ht="14">
      <c r="A45" s="138"/>
      <c r="B45" s="138"/>
      <c r="C45" s="31"/>
      <c r="I45" s="40" t="str">
        <f>"Saldo kassekreditt: "&amp;Konteringsliste!BG96</f>
        <v>Saldo kassekreditt: 0</v>
      </c>
    </row>
    <row r="46" spans="1:9" s="32" customFormat="1" ht="14">
      <c r="C46" s="31"/>
      <c r="I46" s="40"/>
    </row>
    <row r="47" spans="1:9" s="29" customFormat="1" ht="14">
      <c r="C47" s="41"/>
      <c r="I47" s="39" t="str">
        <f>"Resultat: "&amp;E25</f>
        <v>Resultat: 0</v>
      </c>
    </row>
    <row r="48" spans="1:9" s="32" customFormat="1" ht="14">
      <c r="C48" s="41"/>
    </row>
    <row r="49" spans="1:11" s="29" customFormat="1" ht="14">
      <c r="C49" s="41"/>
      <c r="I49" s="42" t="str">
        <f>"Totalkapitalrentabilitet: "&amp;ROUND(E34*100,1)&amp;" %"</f>
        <v>Totalkapitalrentabilitet: 0 %</v>
      </c>
    </row>
    <row r="50" spans="1:11" s="32" customFormat="1" ht="14">
      <c r="C50" s="41"/>
      <c r="I50" s="42" t="str">
        <f>"Egenkapitalrentabilitet før skatt: "&amp;ROUND(E35*100,1)&amp;" %"</f>
        <v>Egenkapitalrentabilitet før skatt: 0 %</v>
      </c>
    </row>
    <row r="51" spans="1:11" s="29" customFormat="1" ht="14">
      <c r="C51" s="41"/>
      <c r="I51" s="44" t="str">
        <f>"Likviditetsgrad 1: "&amp;ROUND(E36*100,1)&amp;" %"</f>
        <v>Likviditetsgrad 1: 0 %</v>
      </c>
      <c r="K51" s="45"/>
    </row>
    <row r="52" spans="1:11" ht="14">
      <c r="C52" s="41"/>
      <c r="I52" s="42" t="str">
        <f>"Likviditetsgrad 2: "&amp;ROUND(E37*100,1)&amp;" %"</f>
        <v>Likviditetsgrad 2: 0 %</v>
      </c>
    </row>
    <row r="53" spans="1:11" ht="14">
      <c r="C53" s="41"/>
      <c r="I53" s="47" t="str">
        <f>"Egenkapitalprosent: "&amp;ROUND(E38*100,1)&amp;" %"</f>
        <v>Egenkapitalprosent: 0 %</v>
      </c>
    </row>
    <row r="54" spans="1:11" ht="14">
      <c r="C54" s="41"/>
      <c r="I54" s="47" t="str">
        <f>"Arbeidskapital: "&amp;ROUND(E39,0)</f>
        <v>Arbeidskapital: 0</v>
      </c>
    </row>
    <row r="55" spans="1:11" ht="14">
      <c r="A55" s="48"/>
      <c r="B55" s="49"/>
      <c r="C55" s="49"/>
      <c r="D55" s="43"/>
      <c r="E55" s="41"/>
      <c r="I55" s="47" t="str">
        <f>"Langs. kap/(anleggsm. + 1/2 varelager): "&amp;ROUND(E40*100,1)&amp;" %"</f>
        <v>Langs. kap/(anleggsm. + 1/2 varelager): 0 %</v>
      </c>
    </row>
    <row r="56" spans="1:11">
      <c r="A56" s="48"/>
      <c r="B56" s="49"/>
      <c r="C56" s="49"/>
    </row>
    <row r="57" spans="1:11">
      <c r="A57" s="48"/>
      <c r="B57" s="49"/>
      <c r="C57" s="49"/>
    </row>
    <row r="58" spans="1:11" s="48" customFormat="1"/>
    <row r="59" spans="1:11" s="48" customFormat="1"/>
    <row r="60" spans="1:11" s="48" customFormat="1"/>
    <row r="61" spans="1:11" s="48" customFormat="1"/>
    <row r="62" spans="1:11" s="48" customFormat="1"/>
    <row r="63" spans="1:11" s="48" customFormat="1"/>
    <row r="64" spans="1:11" s="48" customFormat="1"/>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row r="77" s="48" customFormat="1"/>
    <row r="78" s="48" customFormat="1"/>
    <row r="79" s="48" customFormat="1"/>
    <row r="80" s="48" customFormat="1"/>
    <row r="81" s="48" customFormat="1"/>
    <row r="82" s="48" customFormat="1"/>
    <row r="83" s="48" customFormat="1"/>
    <row r="84" s="48" customFormat="1"/>
    <row r="85" s="48" customFormat="1"/>
    <row r="86" s="48" customFormat="1"/>
    <row r="87" s="48" customFormat="1"/>
    <row r="88" s="48" customFormat="1"/>
    <row r="89" s="48" customFormat="1"/>
    <row r="90" s="48" customFormat="1"/>
    <row r="91" s="48" customFormat="1"/>
    <row r="92" s="48" customFormat="1"/>
    <row r="93" s="48" customFormat="1"/>
  </sheetData>
  <sheetProtection sheet="1" objects="1" scenarios="1"/>
  <phoneticPr fontId="26" type="noConversion"/>
  <pageMargins left="1.6100000000000003" right="0.55000000000000004" top="0.79000000000000015" bottom="0.67" header="0.51" footer="0.31"/>
  <pageSetup paperSize="9" scale="59" orientation="portrait" horizontalDpi="4294967292" verticalDpi="4294967292"/>
  <headerFooter>
    <oddHeader>&amp;RUtskriftsdato: &amp;D kl. &amp;T</oddHead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Module4.tilbake">
                <anchor moveWithCells="1" sizeWithCells="1">
                  <from>
                    <xdr:col>0</xdr:col>
                    <xdr:colOff>127000</xdr:colOff>
                    <xdr:row>0</xdr:row>
                    <xdr:rowOff>50800</xdr:rowOff>
                  </from>
                  <to>
                    <xdr:col>0</xdr:col>
                    <xdr:colOff>2514600</xdr:colOff>
                    <xdr:row>1</xdr:row>
                    <xdr:rowOff>50800</xdr:rowOff>
                  </to>
                </anchor>
              </controlPr>
            </control>
          </mc:Choice>
        </mc:AlternateContent>
        <mc:AlternateContent xmlns:mc="http://schemas.openxmlformats.org/markup-compatibility/2006">
          <mc:Choice Requires="x14">
            <control shapeId="2050" r:id="rId4" name="Button 2">
              <controlPr defaultSize="0" print="0" autoFill="0" autoLine="0" autoPict="0" macro="[0]!topp1">
                <anchor moveWithCells="1" sizeWithCells="1">
                  <from>
                    <xdr:col>0</xdr:col>
                    <xdr:colOff>2514600</xdr:colOff>
                    <xdr:row>0</xdr:row>
                    <xdr:rowOff>50800</xdr:rowOff>
                  </from>
                  <to>
                    <xdr:col>1</xdr:col>
                    <xdr:colOff>800100</xdr:colOff>
                    <xdr:row>1</xdr:row>
                    <xdr:rowOff>50800</xdr:rowOff>
                  </to>
                </anchor>
              </controlPr>
            </control>
          </mc:Choice>
        </mc:AlternateContent>
        <mc:AlternateContent xmlns:mc="http://schemas.openxmlformats.org/markup-compatibility/2006">
          <mc:Choice Requires="x14">
            <control shapeId="2051" r:id="rId5" name="Button 3">
              <controlPr defaultSize="0" print="0" autoFill="0" autoLine="0" autoPict="0" macro="[0]!utskrift">
                <anchor moveWithCells="1" sizeWithCells="1">
                  <from>
                    <xdr:col>1</xdr:col>
                    <xdr:colOff>800100</xdr:colOff>
                    <xdr:row>0</xdr:row>
                    <xdr:rowOff>50800</xdr:rowOff>
                  </from>
                  <to>
                    <xdr:col>3</xdr:col>
                    <xdr:colOff>152400</xdr:colOff>
                    <xdr:row>1</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0"/>
  <dimension ref="A1:P229"/>
  <sheetViews>
    <sheetView showGridLines="0" workbookViewId="0">
      <pane ySplit="2" topLeftCell="A3" activePane="bottomLeft" state="frozen"/>
      <selection pane="bottomLeft" activeCell="A3" sqref="A3:C3"/>
    </sheetView>
  </sheetViews>
  <sheetFormatPr baseColWidth="10" defaultColWidth="9.1796875" defaultRowHeight="12.5"/>
  <cols>
    <col min="1" max="1" width="49.453125" style="46" customWidth="1"/>
    <col min="2" max="2" width="14.6328125" style="46" customWidth="1"/>
    <col min="3" max="3" width="9.1796875" style="46" customWidth="1"/>
    <col min="4" max="4" width="42.6328125" style="46" customWidth="1"/>
    <col min="5" max="5" width="14.453125" style="46" customWidth="1"/>
    <col min="6" max="8" width="9.1796875" style="46" customWidth="1"/>
    <col min="9" max="9" width="25.36328125" style="46" hidden="1" customWidth="1"/>
    <col min="10" max="16384" width="9.1796875" style="46"/>
  </cols>
  <sheetData>
    <row r="1" spans="1:16" s="18" customFormat="1" ht="18.75" customHeight="1">
      <c r="A1" s="59"/>
      <c r="B1" s="59"/>
      <c r="C1" s="59"/>
      <c r="D1" s="59"/>
      <c r="E1" s="59"/>
      <c r="F1" s="59"/>
      <c r="G1" s="59"/>
      <c r="H1" s="59"/>
      <c r="I1" s="59"/>
      <c r="J1" s="59"/>
      <c r="K1" s="59"/>
      <c r="L1" s="59"/>
      <c r="M1" s="59"/>
      <c r="N1" s="59"/>
      <c r="O1" s="59"/>
      <c r="P1" s="59"/>
    </row>
    <row r="2" spans="1:16" s="18" customFormat="1" ht="9.75" customHeight="1">
      <c r="A2" s="59"/>
      <c r="B2" s="59"/>
      <c r="C2" s="59"/>
      <c r="D2" s="59"/>
      <c r="E2" s="59"/>
      <c r="F2" s="59"/>
      <c r="G2" s="59"/>
      <c r="H2" s="59"/>
      <c r="I2" s="59"/>
      <c r="J2" s="59"/>
      <c r="K2" s="59"/>
      <c r="L2" s="59"/>
      <c r="M2" s="59"/>
      <c r="N2" s="59"/>
      <c r="O2" s="59"/>
      <c r="P2" s="59"/>
    </row>
    <row r="3" spans="1:16" s="67" customFormat="1" ht="17.25" customHeight="1">
      <c r="A3" s="526" t="str">
        <f>"Navn:/oppgavenr.: "&amp;Konteringsliste!C2</f>
        <v xml:space="preserve">Navn:/oppgavenr.: </v>
      </c>
      <c r="B3" s="526"/>
      <c r="C3" s="526"/>
    </row>
    <row r="4" spans="1:16" s="67" customFormat="1" ht="10.5" customHeight="1">
      <c r="A4" s="68"/>
    </row>
    <row r="5" spans="1:16" s="22" customFormat="1" ht="17.25" customHeight="1">
      <c r="A5" s="525">
        <f>Konteringsliste!E2</f>
        <v>0</v>
      </c>
      <c r="B5" s="525"/>
      <c r="C5" s="174"/>
      <c r="D5" s="174"/>
      <c r="E5" s="174"/>
    </row>
    <row r="6" spans="1:16" s="22" customFormat="1" ht="16.5" customHeight="1">
      <c r="A6" s="20" t="str">
        <f>"Spesifisert balanse "&amp;Konteringsliste!C3</f>
        <v xml:space="preserve">Spesifisert balanse </v>
      </c>
      <c r="B6" s="21"/>
      <c r="C6" s="21" t="s">
        <v>9</v>
      </c>
    </row>
    <row r="7" spans="1:16" s="24" customFormat="1" ht="9" customHeight="1">
      <c r="C7" s="19"/>
    </row>
    <row r="8" spans="1:16" s="24" customFormat="1" ht="15" customHeight="1">
      <c r="A8" s="25" t="s">
        <v>61</v>
      </c>
      <c r="B8" s="131"/>
      <c r="C8" s="19"/>
    </row>
    <row r="9" spans="1:16" s="24" customFormat="1" ht="15" customHeight="1">
      <c r="A9" s="26" t="s">
        <v>62</v>
      </c>
      <c r="B9" s="132"/>
      <c r="C9" s="19"/>
    </row>
    <row r="10" spans="1:16" s="24" customFormat="1" ht="15" customHeight="1">
      <c r="A10" s="394" t="s">
        <v>27</v>
      </c>
      <c r="B10" s="132"/>
      <c r="C10" s="19"/>
    </row>
    <row r="11" spans="1:16" s="24" customFormat="1" ht="15" customHeight="1">
      <c r="A11" s="30" t="str">
        <f>Konteringsliste!CL4&amp;" "&amp;Konteringsliste!CL5</f>
        <v>1100 Bygning</v>
      </c>
      <c r="B11" s="132">
        <f>Konteringsliste!CL96</f>
        <v>0</v>
      </c>
      <c r="C11" s="19"/>
    </row>
    <row r="12" spans="1:16" s="24" customFormat="1" ht="15" customHeight="1">
      <c r="A12" s="34" t="str">
        <f>Konteringsliste!CM4&amp;" "&amp;Konteringsliste!CM5</f>
        <v>1190 Andre anleggsmidler</v>
      </c>
      <c r="B12" s="133">
        <f>Konteringsliste!CM96</f>
        <v>0</v>
      </c>
      <c r="C12" s="19"/>
    </row>
    <row r="13" spans="1:16" s="24" customFormat="1" ht="15" customHeight="1">
      <c r="A13" s="399" t="s">
        <v>223</v>
      </c>
      <c r="B13" s="397">
        <f>SUM(B11:B12)</f>
        <v>0</v>
      </c>
      <c r="C13" s="19"/>
    </row>
    <row r="14" spans="1:16" s="24" customFormat="1" ht="15" customHeight="1">
      <c r="A14" s="394" t="s">
        <v>224</v>
      </c>
      <c r="B14" s="132"/>
      <c r="C14" s="19"/>
    </row>
    <row r="15" spans="1:16" s="24" customFormat="1" ht="15" customHeight="1">
      <c r="A15" s="30" t="str">
        <f>Konteringsliste!CN4&amp;" "&amp;Konteringsliste!CN5</f>
        <v>1200 Maskiner og anlegg</v>
      </c>
      <c r="B15" s="132">
        <f>Konteringsliste!CN96</f>
        <v>0</v>
      </c>
      <c r="C15" s="19"/>
    </row>
    <row r="16" spans="1:16" s="24" customFormat="1" ht="15" customHeight="1">
      <c r="A16" s="30" t="str">
        <f>Konteringsliste!CO4&amp;" "&amp;Konteringsliste!CO5</f>
        <v xml:space="preserve">1230 Biler                    </v>
      </c>
      <c r="B16" s="132">
        <f>Konteringsliste!CO96</f>
        <v>0</v>
      </c>
      <c r="C16" s="19"/>
    </row>
    <row r="17" spans="1:3" s="24" customFormat="1" ht="15" customHeight="1">
      <c r="A17" s="30" t="str">
        <f>Konteringsliste!CP4&amp;" "&amp;Konteringsliste!CP5</f>
        <v>1250 Inventar</v>
      </c>
      <c r="B17" s="132">
        <f>Konteringsliste!CP96</f>
        <v>0</v>
      </c>
      <c r="C17" s="19"/>
    </row>
    <row r="18" spans="1:3" s="24" customFormat="1" ht="15" customHeight="1">
      <c r="A18" s="30" t="str">
        <f>Konteringsliste!CQ4&amp;" "&amp;Konteringsliste!CQ5</f>
        <v>1280 Kontormaskiner</v>
      </c>
      <c r="B18" s="132">
        <f>Konteringsliste!CQ96</f>
        <v>0</v>
      </c>
      <c r="C18" s="19"/>
    </row>
    <row r="19" spans="1:3" s="24" customFormat="1" ht="15" customHeight="1">
      <c r="A19" s="34" t="str">
        <f>Konteringsliste!CR4&amp;" "&amp;Konteringsliste!CR5</f>
        <v>1290 Andre driftsmidler</v>
      </c>
      <c r="B19" s="133">
        <f>Konteringsliste!CR96</f>
        <v>0</v>
      </c>
      <c r="C19" s="19"/>
    </row>
    <row r="20" spans="1:3" s="24" customFormat="1" ht="15" customHeight="1">
      <c r="A20" s="400" t="s">
        <v>225</v>
      </c>
      <c r="B20" s="397">
        <f>SUM(B15:B19)</f>
        <v>0</v>
      </c>
      <c r="C20" s="19"/>
    </row>
    <row r="21" spans="1:3" s="24" customFormat="1" ht="15" customHeight="1">
      <c r="A21" s="38" t="s">
        <v>64</v>
      </c>
      <c r="B21" s="134">
        <f>+B13+B20</f>
        <v>0</v>
      </c>
      <c r="C21" s="19"/>
    </row>
    <row r="22" spans="1:3" s="24" customFormat="1" ht="15" customHeight="1">
      <c r="A22" s="26" t="s">
        <v>65</v>
      </c>
      <c r="B22" s="135"/>
      <c r="C22" s="19"/>
    </row>
    <row r="23" spans="1:3" s="24" customFormat="1" ht="15" customHeight="1">
      <c r="A23" s="394" t="s">
        <v>220</v>
      </c>
      <c r="B23" s="135"/>
      <c r="C23" s="19"/>
    </row>
    <row r="24" spans="1:3" s="24" customFormat="1" ht="15" customHeight="1">
      <c r="A24" s="34" t="str">
        <f>Konteringsliste!CS4&amp;" "&amp;Konteringsliste!CS5</f>
        <v>1460 Innkj. varer for videres (lager)</v>
      </c>
      <c r="B24" s="133">
        <f>Konteringsliste!CS96</f>
        <v>0</v>
      </c>
      <c r="C24" s="19"/>
    </row>
    <row r="25" spans="1:3" s="24" customFormat="1" ht="15" customHeight="1">
      <c r="A25" s="399" t="s">
        <v>222</v>
      </c>
      <c r="B25" s="397">
        <f>SUM(B24)</f>
        <v>0</v>
      </c>
      <c r="C25" s="19"/>
    </row>
    <row r="26" spans="1:3" s="24" customFormat="1" ht="15" customHeight="1">
      <c r="A26" s="395" t="s">
        <v>221</v>
      </c>
      <c r="B26" s="179"/>
      <c r="C26" s="19"/>
    </row>
    <row r="27" spans="1:3" s="24" customFormat="1" ht="15" customHeight="1">
      <c r="A27" s="30" t="str">
        <f>Konteringsliste!CT4&amp;" "&amp;Konteringsliste!CT5</f>
        <v>1500 Kundefordringer</v>
      </c>
      <c r="B27" s="132">
        <f>Konteringsliste!AA96</f>
        <v>0</v>
      </c>
      <c r="C27" s="19"/>
    </row>
    <row r="28" spans="1:3" s="24" customFormat="1" ht="15" customHeight="1">
      <c r="A28" s="30" t="str">
        <f>Konteringsliste!CU4&amp;" "&amp;Konteringsliste!CU5</f>
        <v>1590 Andre omløpsmidler</v>
      </c>
      <c r="B28" s="132">
        <f>Konteringsliste!CU96</f>
        <v>0</v>
      </c>
      <c r="C28" s="19"/>
    </row>
    <row r="29" spans="1:3" s="24" customFormat="1" ht="15" customHeight="1">
      <c r="A29" s="30" t="str">
        <f>Konteringsliste!CV4&amp;" "&amp;Konteringsliste!CV5</f>
        <v>1700 Forskuddsbetalt leiekostnad</v>
      </c>
      <c r="B29" s="132">
        <f>Konteringsliste!CV96</f>
        <v>0</v>
      </c>
      <c r="C29" s="19"/>
    </row>
    <row r="30" spans="1:3" s="24" customFormat="1" ht="15" customHeight="1">
      <c r="A30" s="30" t="str">
        <f>Konteringsliste!CW4&amp;" "&amp;Konteringsliste!CW5</f>
        <v>1710 Forskuddsbetalt rentekostn.</v>
      </c>
      <c r="B30" s="132">
        <f>Konteringsliste!CW96</f>
        <v>0</v>
      </c>
      <c r="C30" s="19"/>
    </row>
    <row r="31" spans="1:3" s="24" customFormat="1" ht="15" customHeight="1">
      <c r="A31" s="30" t="str">
        <f>Konteringsliste!CX4&amp;" "&amp;Konteringsliste!CX5</f>
        <v>1740 Forskuddsbetalt lønn</v>
      </c>
      <c r="B31" s="132">
        <f>Konteringsliste!CX96</f>
        <v>0</v>
      </c>
      <c r="C31" s="19"/>
    </row>
    <row r="32" spans="1:3" s="24" customFormat="1" ht="15" customHeight="1">
      <c r="A32" s="30" t="str">
        <f>Konteringsliste!CY4&amp;" "&amp;Konteringsliste!CY5</f>
        <v>1749 A. forskuddsbet. kostn.</v>
      </c>
      <c r="B32" s="132">
        <f>Konteringsliste!CY96</f>
        <v>0</v>
      </c>
      <c r="C32" s="19"/>
    </row>
    <row r="33" spans="1:3" s="24" customFormat="1" ht="15" customHeight="1">
      <c r="A33" s="30" t="str">
        <f>Konteringsliste!CZ4&amp;" "&amp;Konteringsliste!CZ5</f>
        <v>1760 Påløpt renteinntekt</v>
      </c>
      <c r="B33" s="132">
        <f>Konteringsliste!CZ96</f>
        <v>0</v>
      </c>
      <c r="C33" s="19"/>
    </row>
    <row r="34" spans="1:3" s="24" customFormat="1" ht="15" customHeight="1">
      <c r="A34" s="396" t="s">
        <v>69</v>
      </c>
      <c r="B34" s="397">
        <f>SUM(B27:B33)</f>
        <v>0</v>
      </c>
      <c r="C34" s="19"/>
    </row>
    <row r="35" spans="1:3" s="24" customFormat="1" ht="15" customHeight="1">
      <c r="A35" s="395" t="s">
        <v>33</v>
      </c>
      <c r="B35" s="179"/>
      <c r="C35" s="19"/>
    </row>
    <row r="36" spans="1:3" s="24" customFormat="1" ht="15" customHeight="1">
      <c r="A36" s="30" t="str">
        <f>Konteringsliste!DA4&amp;" "&amp;Konteringsliste!DA5</f>
        <v xml:space="preserve">1900 Kontanter                 </v>
      </c>
      <c r="B36" s="132">
        <f>Konteringsliste!DA96</f>
        <v>0</v>
      </c>
      <c r="C36" s="19"/>
    </row>
    <row r="37" spans="1:3" s="24" customFormat="1" ht="15" customHeight="1">
      <c r="A37" s="30" t="str">
        <f>Konteringsliste!DB4&amp;" "&amp;Konteringsliste!DB5</f>
        <v>1920 Bankinnskudd</v>
      </c>
      <c r="B37" s="132">
        <f>Konteringsliste!DB96</f>
        <v>0</v>
      </c>
      <c r="C37" s="19"/>
    </row>
    <row r="38" spans="1:3" s="24" customFormat="1" ht="15" customHeight="1">
      <c r="A38" s="34" t="str">
        <f>Konteringsliste!DC4&amp;" "&amp;Konteringsliste!DC5</f>
        <v>1950 Bankinnsk. for skattetr.</v>
      </c>
      <c r="B38" s="133">
        <f>Konteringsliste!DC96</f>
        <v>0</v>
      </c>
      <c r="C38" s="19"/>
    </row>
    <row r="39" spans="1:3" s="24" customFormat="1" ht="15" customHeight="1">
      <c r="A39" s="398" t="s">
        <v>217</v>
      </c>
      <c r="B39" s="397">
        <f>SUM(B36:B38)</f>
        <v>0</v>
      </c>
      <c r="C39" s="19"/>
    </row>
    <row r="40" spans="1:3" s="24" customFormat="1" ht="15" customHeight="1">
      <c r="A40" s="35" t="s">
        <v>71</v>
      </c>
      <c r="B40" s="134">
        <f>+B25+B34+B39</f>
        <v>0</v>
      </c>
      <c r="C40" s="19"/>
    </row>
    <row r="41" spans="1:3" s="24" customFormat="1" ht="15" customHeight="1">
      <c r="A41" s="38" t="s">
        <v>72</v>
      </c>
      <c r="B41" s="134">
        <f>+B40+B21</f>
        <v>0</v>
      </c>
      <c r="C41" s="19"/>
    </row>
    <row r="42" spans="1:3" s="24" customFormat="1" ht="15" customHeight="1">
      <c r="B42" s="136"/>
      <c r="C42" s="19"/>
    </row>
    <row r="43" spans="1:3" s="24" customFormat="1" ht="15" customHeight="1">
      <c r="A43" s="25" t="s">
        <v>74</v>
      </c>
      <c r="B43" s="131"/>
      <c r="C43" s="19"/>
    </row>
    <row r="44" spans="1:3" s="24" customFormat="1" ht="15" customHeight="1">
      <c r="A44" s="26" t="s">
        <v>75</v>
      </c>
      <c r="B44" s="137"/>
      <c r="C44" s="19"/>
    </row>
    <row r="45" spans="1:3" s="24" customFormat="1" ht="15" customHeight="1">
      <c r="A45" s="30" t="str">
        <f>Konteringsliste!DD4&amp;" "&amp;Konteringsliste!DD5</f>
        <v>2000 Aksjekapital</v>
      </c>
      <c r="B45" s="132">
        <f>-Konteringsliste!DD96</f>
        <v>0</v>
      </c>
      <c r="C45" s="19"/>
    </row>
    <row r="46" spans="1:3" s="24" customFormat="1" ht="15" customHeight="1">
      <c r="A46" s="30" t="str">
        <f>IF(Konteringsliste!DE96=0,"",Konteringsliste!DE4&amp;" "&amp;Konteringsliste!DE5)</f>
        <v/>
      </c>
      <c r="B46" s="132">
        <f>-Konteringsliste!DE96-Konteringsliste!DH96</f>
        <v>0</v>
      </c>
      <c r="C46" s="19"/>
    </row>
    <row r="47" spans="1:3" s="24" customFormat="1" ht="15" customHeight="1">
      <c r="A47" s="30" t="str">
        <f>IF(Konteringsliste!DF96=0,"",Konteringsliste!DF4&amp;" "&amp;Konteringsliste!DF5)</f>
        <v/>
      </c>
      <c r="B47" s="132">
        <f>-Konteringsliste!DF96-Konteringsliste!DI96</f>
        <v>0</v>
      </c>
      <c r="C47" s="19"/>
    </row>
    <row r="48" spans="1:3" s="24" customFormat="1" ht="15" customHeight="1">
      <c r="A48" s="30" t="str">
        <f>IF(Konteringsliste!DG96=0,"",Konteringsliste!DG4&amp;" "&amp;Konteringsliste!DG5)</f>
        <v/>
      </c>
      <c r="B48" s="132">
        <f>-Konteringsliste!DG96-Konteringsliste!DJ96</f>
        <v>0</v>
      </c>
      <c r="C48" s="19"/>
    </row>
    <row r="49" spans="1:5" s="24" customFormat="1" ht="15" customHeight="1">
      <c r="A49" s="34" t="str">
        <f>Konteringsliste!DK4&amp;" "&amp;Konteringsliste!DK5</f>
        <v>2080 Udekket tap</v>
      </c>
      <c r="B49" s="133">
        <f>-Konteringsliste!DK96</f>
        <v>0</v>
      </c>
      <c r="C49" s="19"/>
    </row>
    <row r="50" spans="1:5" s="24" customFormat="1" ht="15" customHeight="1">
      <c r="A50" s="35" t="str">
        <f>Konteringsliste!AD5</f>
        <v>Sum egenkapital</v>
      </c>
      <c r="B50" s="134">
        <f>SUM(B45:B49)</f>
        <v>0</v>
      </c>
      <c r="C50" s="19"/>
    </row>
    <row r="51" spans="1:5" s="24" customFormat="1" ht="15" customHeight="1">
      <c r="A51" s="128" t="s">
        <v>77</v>
      </c>
      <c r="B51" s="177"/>
      <c r="C51" s="19"/>
    </row>
    <row r="52" spans="1:5" s="24" customFormat="1" ht="15" customHeight="1">
      <c r="A52" s="30" t="str">
        <f>Konteringsliste!DL4&amp;" "&amp;Konteringsliste!DL5</f>
        <v>2240 Pantelån</v>
      </c>
      <c r="B52" s="132">
        <f>-Konteringsliste!DL96</f>
        <v>0</v>
      </c>
      <c r="C52" s="19"/>
    </row>
    <row r="53" spans="1:5" s="24" customFormat="1" ht="15" customHeight="1">
      <c r="A53" s="401" t="str">
        <f>Konteringsliste!DM4&amp;" "&amp;Konteringsliste!DM5</f>
        <v>2290 Annen langsiktig gjeld</v>
      </c>
      <c r="B53" s="402">
        <f>-Konteringsliste!DM96</f>
        <v>0</v>
      </c>
      <c r="C53" s="19"/>
    </row>
    <row r="54" spans="1:5" s="24" customFormat="1" ht="15" customHeight="1">
      <c r="A54" s="35" t="str">
        <f>Konteringsliste!AE5</f>
        <v>Sum langsiktig gjeld</v>
      </c>
      <c r="B54" s="134">
        <f>Konteringsliste!AE96</f>
        <v>0</v>
      </c>
      <c r="C54" s="19"/>
    </row>
    <row r="55" spans="1:5" s="24" customFormat="1" ht="15" customHeight="1">
      <c r="A55" s="26" t="s">
        <v>79</v>
      </c>
      <c r="B55" s="135"/>
      <c r="C55" s="19"/>
    </row>
    <row r="56" spans="1:5" s="407" customFormat="1" ht="15" customHeight="1">
      <c r="A56" s="392" t="s">
        <v>226</v>
      </c>
      <c r="B56" s="405"/>
      <c r="C56" s="406"/>
    </row>
    <row r="57" spans="1:5" s="24" customFormat="1" ht="15" customHeight="1">
      <c r="A57" s="30" t="str">
        <f>Konteringsliste!DN4&amp;" "&amp;Konteringsliste!DN5</f>
        <v>2380 Kassekreditt</v>
      </c>
      <c r="B57" s="132">
        <f>-Konteringsliste!DN96</f>
        <v>0</v>
      </c>
      <c r="C57" s="19"/>
    </row>
    <row r="58" spans="1:5" s="24" customFormat="1" ht="15" customHeight="1">
      <c r="A58" s="34" t="str">
        <f>Konteringsliste!DO4&amp;" "&amp;Konteringsliste!DO5</f>
        <v>2390 A. gjeld til kredittinst.</v>
      </c>
      <c r="B58" s="133">
        <f>-Konteringsliste!DO94</f>
        <v>0</v>
      </c>
      <c r="C58" s="19"/>
    </row>
    <row r="59" spans="1:5" s="24" customFormat="1" ht="15" customHeight="1">
      <c r="A59" s="399" t="s">
        <v>227</v>
      </c>
      <c r="B59" s="181">
        <f>SUM(B57:B58)</f>
        <v>0</v>
      </c>
      <c r="C59" s="19"/>
    </row>
    <row r="60" spans="1:5" s="24" customFormat="1" ht="15" customHeight="1">
      <c r="A60" s="393" t="s">
        <v>37</v>
      </c>
      <c r="B60" s="132"/>
      <c r="C60" s="19"/>
    </row>
    <row r="61" spans="1:5" s="24" customFormat="1" ht="15" customHeight="1">
      <c r="A61" s="34" t="str">
        <f>Konteringsliste!DP4&amp;" "&amp;Konteringsliste!DP5</f>
        <v>2400 Leverandørgjeld</v>
      </c>
      <c r="B61" s="133">
        <f>Konteringsliste!AG96</f>
        <v>0</v>
      </c>
      <c r="C61" s="19"/>
      <c r="D61" s="23"/>
      <c r="E61" s="19"/>
    </row>
    <row r="62" spans="1:5" s="24" customFormat="1" ht="15" customHeight="1">
      <c r="A62" s="395" t="s">
        <v>38</v>
      </c>
      <c r="B62" s="132"/>
      <c r="C62" s="19"/>
      <c r="D62" s="23"/>
      <c r="E62" s="19"/>
    </row>
    <row r="63" spans="1:5" s="24" customFormat="1" ht="15.5">
      <c r="A63" s="30" t="str">
        <f>Konteringsliste!DQ4&amp;" "&amp;Konteringsliste!DQ5</f>
        <v>2500 Betalbar skatt, ikke utl.</v>
      </c>
      <c r="B63" s="361">
        <f>-Konteringsliste!DQ96</f>
        <v>0</v>
      </c>
      <c r="C63" s="19"/>
      <c r="D63" s="387"/>
      <c r="E63" s="388"/>
    </row>
    <row r="64" spans="1:5" s="29" customFormat="1" ht="14">
      <c r="A64" s="30" t="str">
        <f>Konteringsliste!DR4&amp;" "&amp;Konteringsliste!DR5</f>
        <v>2510 Betalbar skatt, utlignet</v>
      </c>
      <c r="B64" s="132">
        <f>-Konteringsliste!DR96</f>
        <v>0</v>
      </c>
      <c r="C64" s="27"/>
      <c r="D64" s="43"/>
      <c r="E64" s="389"/>
    </row>
    <row r="65" spans="1:5" s="29" customFormat="1" ht="14">
      <c r="A65" s="30" t="str">
        <f>Konteringsliste!DS4&amp;" "&amp;Konteringsliste!DS5</f>
        <v>2540 Forhåndsskatt</v>
      </c>
      <c r="B65" s="132">
        <f>-Konteringsliste!DS96</f>
        <v>0</v>
      </c>
      <c r="C65" s="27"/>
      <c r="D65" s="43"/>
      <c r="E65" s="389"/>
    </row>
    <row r="66" spans="1:5" s="29" customFormat="1" ht="14.5">
      <c r="A66" s="398" t="s">
        <v>228</v>
      </c>
      <c r="B66" s="181">
        <f>SUM(B63:B65)</f>
        <v>0</v>
      </c>
      <c r="C66" s="27"/>
      <c r="D66" s="43"/>
      <c r="E66" s="389"/>
    </row>
    <row r="67" spans="1:5" s="29" customFormat="1" ht="14.5">
      <c r="A67" s="408" t="s">
        <v>39</v>
      </c>
      <c r="B67" s="132"/>
      <c r="C67" s="27"/>
      <c r="D67" s="43"/>
      <c r="E67" s="389"/>
    </row>
    <row r="68" spans="1:5" s="29" customFormat="1" ht="14">
      <c r="A68" s="30" t="str">
        <f>Konteringsliste!DT4&amp;" "&amp;Konteringsliste!DT5</f>
        <v>2600 Forskuddstrekk (skattetr.)</v>
      </c>
      <c r="B68" s="132">
        <f>-Konteringsliste!DT96</f>
        <v>0</v>
      </c>
      <c r="C68" s="27"/>
      <c r="D68" s="43"/>
      <c r="E68" s="389"/>
    </row>
    <row r="69" spans="1:5" s="29" customFormat="1" ht="14">
      <c r="A69" s="30" t="str">
        <f>Konteringsliste!DU4&amp;" "&amp;Konteringsliste!DU5</f>
        <v>2690 Andre trekk</v>
      </c>
      <c r="B69" s="132">
        <f>-Konteringsliste!DU96</f>
        <v>0</v>
      </c>
      <c r="C69" s="27"/>
      <c r="D69" s="43"/>
      <c r="E69" s="389"/>
    </row>
    <row r="70" spans="1:5" s="29" customFormat="1" ht="14.5">
      <c r="A70" s="398" t="s">
        <v>229</v>
      </c>
      <c r="B70" s="181">
        <f>SUM(B68:B69)</f>
        <v>0</v>
      </c>
      <c r="C70" s="27"/>
      <c r="D70" s="43"/>
      <c r="E70" s="389"/>
    </row>
    <row r="71" spans="1:5" s="29" customFormat="1" ht="14.5">
      <c r="A71" s="395" t="s">
        <v>40</v>
      </c>
      <c r="B71" s="132"/>
      <c r="C71" s="27"/>
      <c r="D71" s="43"/>
      <c r="E71" s="389"/>
    </row>
    <row r="72" spans="1:5" s="29" customFormat="1" ht="14">
      <c r="A72" s="30" t="str">
        <f>Konteringsliste!DV4&amp;" "&amp;Konteringsliste!DV5</f>
        <v>2700 Utgående mva</v>
      </c>
      <c r="B72" s="132">
        <f>-Konteringsliste!DV96</f>
        <v>0</v>
      </c>
      <c r="C72" s="27"/>
      <c r="D72" s="43"/>
      <c r="E72" s="389"/>
    </row>
    <row r="73" spans="1:5" s="29" customFormat="1" ht="14">
      <c r="A73" s="30" t="str">
        <f>Konteringsliste!DW4&amp;" "&amp;Konteringsliste!DW5</f>
        <v>2710 Inngående mva</v>
      </c>
      <c r="B73" s="132">
        <f>-Konteringsliste!DW96</f>
        <v>0</v>
      </c>
      <c r="C73" s="27"/>
      <c r="D73" s="43"/>
      <c r="E73" s="389"/>
    </row>
    <row r="74" spans="1:5" s="29" customFormat="1" ht="14">
      <c r="A74" s="30" t="str">
        <f>Konteringsliste!DX4&amp;" "&amp;Konteringsliste!DX5</f>
        <v>2740 Oppgjørskonto mva</v>
      </c>
      <c r="B74" s="132">
        <f>-Konteringsliste!DX96</f>
        <v>0</v>
      </c>
      <c r="C74" s="27"/>
      <c r="D74" s="43"/>
      <c r="E74" s="389"/>
    </row>
    <row r="75" spans="1:5" s="29" customFormat="1" ht="14">
      <c r="A75" s="30" t="str">
        <f>Konteringsliste!DY4&amp;" "&amp;Konteringsliste!DY5</f>
        <v>2770 Skyldig arb.gj.avgift</v>
      </c>
      <c r="B75" s="132">
        <f>-Konteringsliste!DY96</f>
        <v>0</v>
      </c>
      <c r="C75" s="27"/>
      <c r="D75" s="43"/>
      <c r="E75" s="389"/>
    </row>
    <row r="76" spans="1:5" s="29" customFormat="1" ht="14">
      <c r="A76" s="30" t="str">
        <f>Konteringsliste!DZ4&amp;" "&amp;Konteringsliste!DZ5</f>
        <v>2780 Påløpt arbeidsgiveravg.</v>
      </c>
      <c r="B76" s="132">
        <f>-Konteringsliste!DZ96</f>
        <v>0</v>
      </c>
      <c r="C76" s="385"/>
      <c r="D76" s="43"/>
      <c r="E76" s="389"/>
    </row>
    <row r="77" spans="1:5" s="29" customFormat="1" ht="14">
      <c r="A77" s="34" t="str">
        <f>Konteringsliste!EA4&amp;" "&amp;Konteringsliste!EA5</f>
        <v>2790 Andre offenlige avgifter</v>
      </c>
      <c r="B77" s="133">
        <f>-Konteringsliste!EA96</f>
        <v>0</v>
      </c>
      <c r="C77" s="27"/>
      <c r="D77" s="43"/>
      <c r="E77" s="389"/>
    </row>
    <row r="78" spans="1:5" s="29" customFormat="1" ht="14.5">
      <c r="A78" s="398" t="s">
        <v>218</v>
      </c>
      <c r="B78" s="181">
        <f>SUM(B72:B77)</f>
        <v>0</v>
      </c>
      <c r="C78" s="27"/>
      <c r="D78" s="43"/>
      <c r="E78" s="389"/>
    </row>
    <row r="79" spans="1:5" s="29" customFormat="1" ht="14.5">
      <c r="A79" s="395" t="s">
        <v>41</v>
      </c>
      <c r="B79" s="132"/>
      <c r="C79" s="27"/>
      <c r="D79" s="43"/>
      <c r="E79" s="389"/>
    </row>
    <row r="80" spans="1:5" s="29" customFormat="1" ht="14">
      <c r="A80" s="34" t="str">
        <f>Konteringsliste!EB4&amp;" "&amp;Konteringsliste!EB5</f>
        <v>2800 Avsatt utbytte</v>
      </c>
      <c r="B80" s="133">
        <f>-Konteringsliste!EB96</f>
        <v>0</v>
      </c>
      <c r="C80" s="27"/>
      <c r="D80" s="43"/>
      <c r="E80" s="389"/>
    </row>
    <row r="81" spans="1:9" s="29" customFormat="1" ht="14.5">
      <c r="A81" s="395" t="s">
        <v>42</v>
      </c>
      <c r="B81" s="132"/>
      <c r="C81" s="27"/>
      <c r="D81" s="43"/>
      <c r="E81" s="389"/>
    </row>
    <row r="82" spans="1:9" s="29" customFormat="1" ht="14">
      <c r="A82" s="30" t="str">
        <f>Konteringsliste!EC4&amp;" "&amp;Konteringsliste!EC5</f>
        <v>2930 Skyldig lønn</v>
      </c>
      <c r="B82" s="132">
        <f>-Konteringsliste!EC96</f>
        <v>0</v>
      </c>
      <c r="C82" s="27"/>
      <c r="D82" s="43"/>
      <c r="E82" s="389"/>
    </row>
    <row r="83" spans="1:9" s="29" customFormat="1" ht="14">
      <c r="A83" s="30" t="str">
        <f>Konteringsliste!ED4&amp;" "&amp;Konteringsliste!ED5</f>
        <v>2940 Skyldige feriepenger</v>
      </c>
      <c r="B83" s="132">
        <f>-Konteringsliste!ED96</f>
        <v>0</v>
      </c>
      <c r="C83" s="27"/>
      <c r="D83" s="43"/>
      <c r="E83" s="389"/>
    </row>
    <row r="84" spans="1:9" s="29" customFormat="1" ht="14">
      <c r="A84" s="30" t="str">
        <f>Konteringsliste!EE4&amp;" "&amp;Konteringsliste!EE5</f>
        <v>2960 A. påløpt kostnad</v>
      </c>
      <c r="B84" s="132">
        <f>-Konteringsliste!EE96</f>
        <v>0</v>
      </c>
      <c r="C84" s="27"/>
      <c r="D84" s="43"/>
      <c r="E84" s="389"/>
    </row>
    <row r="85" spans="1:9" s="29" customFormat="1" ht="14">
      <c r="A85" s="34" t="str">
        <f>Konteringsliste!EF4&amp;" "&amp;Konteringsliste!EF5</f>
        <v>2990 Annen kortsiktig gjeld</v>
      </c>
      <c r="B85" s="133">
        <f>-Konteringsliste!EF96</f>
        <v>0</v>
      </c>
      <c r="C85" s="27"/>
      <c r="D85" s="43"/>
      <c r="E85" s="389"/>
    </row>
    <row r="86" spans="1:9" s="29" customFormat="1" ht="14">
      <c r="A86" s="34" t="s">
        <v>219</v>
      </c>
      <c r="B86" s="133">
        <f>SUM(B82:B85)</f>
        <v>0</v>
      </c>
      <c r="C86" s="27"/>
      <c r="D86" s="43"/>
      <c r="E86" s="389"/>
    </row>
    <row r="87" spans="1:9" s="29" customFormat="1" ht="14">
      <c r="A87" s="140" t="s">
        <v>85</v>
      </c>
      <c r="B87" s="176">
        <f>B59+B61+B66+B70+B78+B80+B86</f>
        <v>0</v>
      </c>
      <c r="C87" s="27"/>
      <c r="D87" s="43"/>
      <c r="E87" s="389"/>
    </row>
    <row r="88" spans="1:9" s="32" customFormat="1" ht="14">
      <c r="A88" s="175" t="s">
        <v>87</v>
      </c>
      <c r="B88" s="176">
        <f>+B50+B54+B87</f>
        <v>0</v>
      </c>
      <c r="C88" s="31"/>
      <c r="D88" s="390"/>
      <c r="E88" s="389"/>
    </row>
    <row r="89" spans="1:9" s="32" customFormat="1" ht="14">
      <c r="A89" s="138"/>
      <c r="B89" s="138"/>
      <c r="C89" s="31"/>
      <c r="D89" s="31"/>
      <c r="E89" s="389"/>
    </row>
    <row r="90" spans="1:9" s="32" customFormat="1" ht="14">
      <c r="A90" s="138"/>
      <c r="B90" s="138"/>
      <c r="C90" s="31"/>
      <c r="D90" s="31"/>
      <c r="E90" s="391"/>
      <c r="I90" s="6" t="s">
        <v>91</v>
      </c>
    </row>
    <row r="91" spans="1:9" s="7" customFormat="1" ht="18">
      <c r="A91" s="525">
        <f>A5</f>
        <v>0</v>
      </c>
      <c r="B91" s="525"/>
      <c r="C91" s="386"/>
      <c r="D91" s="31"/>
      <c r="E91" s="389"/>
      <c r="F91" s="32"/>
      <c r="G91" s="32"/>
      <c r="H91" s="32"/>
      <c r="I91" s="7" t="s">
        <v>92</v>
      </c>
    </row>
    <row r="92" spans="1:9" s="32" customFormat="1" ht="15.5">
      <c r="A92" s="20" t="str">
        <f>"Spesifisert resultatregnskap "&amp;Konteringsliste!C3</f>
        <v xml:space="preserve">Spesifisert resultatregnskap </v>
      </c>
      <c r="B92" s="21"/>
      <c r="C92" s="31"/>
      <c r="I92" s="37" t="str">
        <f>IF(debet=kredit,"Sum debet = Sum kredit","Sum debet er ulik sum kredit. Differanse: "&amp;ROUND(debet-kredit,2))</f>
        <v>Sum debet = Sum kredit</v>
      </c>
    </row>
    <row r="93" spans="1:9" s="29" customFormat="1" ht="8.25" customHeight="1">
      <c r="A93" s="23"/>
      <c r="B93" s="19"/>
      <c r="C93" s="31"/>
      <c r="I93" s="39" t="str">
        <f>"Saldo kasse: "&amp;Konteringsliste!BD96</f>
        <v>Saldo kasse: 0</v>
      </c>
    </row>
    <row r="94" spans="1:9" s="29" customFormat="1" ht="14.5">
      <c r="A94" s="409" t="s">
        <v>231</v>
      </c>
      <c r="B94" s="177"/>
      <c r="C94" s="31"/>
      <c r="I94" s="39"/>
    </row>
    <row r="95" spans="1:9" s="29" customFormat="1" ht="14">
      <c r="A95" s="36" t="str">
        <f>Konteringsliste!EG4&amp;" "&amp;Konteringsliste!EG5</f>
        <v>3000 Salgsinntekt, avg. plikt.</v>
      </c>
      <c r="B95" s="133">
        <f>-Konteringsliste!EG96</f>
        <v>0</v>
      </c>
      <c r="C95" s="31"/>
      <c r="I95" s="39" t="str">
        <f>"Saldo postgiro: "&amp;Konteringsliste!BE96</f>
        <v>Saldo postgiro: 0</v>
      </c>
    </row>
    <row r="96" spans="1:9" s="29" customFormat="1" ht="14.5">
      <c r="A96" s="392" t="s">
        <v>230</v>
      </c>
      <c r="B96" s="132"/>
      <c r="C96" s="31"/>
      <c r="I96" s="39"/>
    </row>
    <row r="97" spans="1:9" s="29" customFormat="1" ht="14">
      <c r="A97" s="36" t="str">
        <f>Konteringsliste!EH4&amp;" "&amp;Konteringsliste!EH5</f>
        <v>3100 Salgsinntekt, avg. fri</v>
      </c>
      <c r="B97" s="133">
        <f>-Konteringsliste!EH96</f>
        <v>0</v>
      </c>
      <c r="C97" s="31"/>
      <c r="I97" s="39"/>
    </row>
    <row r="98" spans="1:9" s="29" customFormat="1" ht="14.5">
      <c r="A98" s="392" t="s">
        <v>233</v>
      </c>
      <c r="B98" s="132"/>
      <c r="C98" s="31"/>
      <c r="I98" s="39"/>
    </row>
    <row r="99" spans="1:9" s="29" customFormat="1" ht="14">
      <c r="A99" s="36" t="str">
        <f>Konteringsliste!EI4&amp;" "&amp;Konteringsliste!EI5</f>
        <v>3620 Andre leieinntekter</v>
      </c>
      <c r="B99" s="133">
        <f>-Konteringsliste!EI96</f>
        <v>0</v>
      </c>
      <c r="C99" s="31"/>
      <c r="I99" s="39"/>
    </row>
    <row r="100" spans="1:9" s="29" customFormat="1" ht="14.5">
      <c r="A100" s="392" t="s">
        <v>234</v>
      </c>
      <c r="B100" s="132"/>
      <c r="C100" s="31"/>
      <c r="I100" s="39"/>
    </row>
    <row r="101" spans="1:9" s="29" customFormat="1" ht="14">
      <c r="A101" s="36" t="str">
        <f>Konteringsliste!EJ4&amp;" "&amp;Konteringsliste!EJ5</f>
        <v>3700 Provisjonsinntekt</v>
      </c>
      <c r="B101" s="133">
        <f>-Konteringsliste!EJ96</f>
        <v>0</v>
      </c>
      <c r="C101" s="31"/>
      <c r="I101" s="39"/>
    </row>
    <row r="102" spans="1:9" s="29" customFormat="1" ht="14.5">
      <c r="A102" s="392" t="s">
        <v>232</v>
      </c>
      <c r="B102" s="132"/>
      <c r="C102" s="31"/>
      <c r="I102" s="39"/>
    </row>
    <row r="103" spans="1:9" s="32" customFormat="1" ht="14">
      <c r="A103" s="33" t="str">
        <f>Konteringsliste!EK4&amp;" "&amp;Konteringsliste!EK5</f>
        <v>3900 Annen driftsrelatert innt.</v>
      </c>
      <c r="B103" s="132">
        <f>-Konteringsliste!EK96</f>
        <v>0</v>
      </c>
      <c r="C103" s="31"/>
      <c r="I103" s="40" t="str">
        <f>"Saldo bankinnskudd folio: "&amp;Konteringsliste!BF96</f>
        <v>Saldo bankinnskudd folio: 0</v>
      </c>
    </row>
    <row r="104" spans="1:9" s="32" customFormat="1" ht="14">
      <c r="A104" s="140" t="s">
        <v>63</v>
      </c>
      <c r="B104" s="176">
        <f>SUM(B95:B103)</f>
        <v>0</v>
      </c>
      <c r="C104" s="31"/>
      <c r="I104" s="40" t="str">
        <f>"Saldo kassekreditt: "&amp;Konteringsliste!BG96</f>
        <v>Saldo kassekreditt: 0</v>
      </c>
    </row>
    <row r="105" spans="1:9" s="32" customFormat="1" ht="14">
      <c r="A105" s="443" t="s">
        <v>45</v>
      </c>
      <c r="B105" s="132"/>
      <c r="C105" s="31"/>
      <c r="I105" s="40"/>
    </row>
    <row r="106" spans="1:9" s="32" customFormat="1" ht="14.5">
      <c r="A106" s="394" t="s">
        <v>244</v>
      </c>
      <c r="B106" s="132"/>
      <c r="C106" s="31"/>
      <c r="I106" s="40"/>
    </row>
    <row r="107" spans="1:9" s="29" customFormat="1" ht="14">
      <c r="A107" s="33" t="str">
        <f>Konteringsliste!EL4&amp;" "&amp;Konteringsliste!EL5</f>
        <v>4300 Innkj. varer for vid. salg</v>
      </c>
      <c r="B107" s="132">
        <f>Konteringsliste!EL96</f>
        <v>0</v>
      </c>
      <c r="C107" s="41"/>
      <c r="I107" s="39" t="str">
        <f>"Resultat: "&amp;B196</f>
        <v>Resultat: 0</v>
      </c>
    </row>
    <row r="108" spans="1:9" s="29" customFormat="1" ht="14">
      <c r="A108" s="33" t="str">
        <f>Konteringsliste!EM4&amp;" "&amp;Konteringsliste!EM5</f>
        <v>4390 Beh. endr. varer v.salg</v>
      </c>
      <c r="B108" s="132">
        <f>Konteringsliste!EM96</f>
        <v>0</v>
      </c>
      <c r="C108" s="41"/>
      <c r="I108" s="39"/>
    </row>
    <row r="109" spans="1:9" s="29" customFormat="1" ht="14.5">
      <c r="A109" s="399" t="s">
        <v>245</v>
      </c>
      <c r="B109" s="397">
        <f>SUM(B107:B108)</f>
        <v>0</v>
      </c>
      <c r="C109" s="41"/>
      <c r="I109" s="39"/>
    </row>
    <row r="110" spans="1:9" s="29" customFormat="1" ht="14">
      <c r="A110" s="444" t="s">
        <v>237</v>
      </c>
      <c r="B110" s="176">
        <f>+B109</f>
        <v>0</v>
      </c>
      <c r="C110" s="41"/>
      <c r="I110" s="39"/>
    </row>
    <row r="111" spans="1:9" s="32" customFormat="1" ht="14">
      <c r="A111" s="443" t="s">
        <v>47</v>
      </c>
      <c r="B111" s="132"/>
      <c r="C111" s="41"/>
    </row>
    <row r="112" spans="1:9" s="32" customFormat="1" ht="14.5">
      <c r="A112" s="392" t="s">
        <v>240</v>
      </c>
      <c r="B112" s="132"/>
      <c r="C112" s="41"/>
    </row>
    <row r="113" spans="1:9" s="32" customFormat="1" ht="14">
      <c r="A113" s="33" t="str">
        <f>Konteringsliste!EN4&amp;" "&amp;Konteringsliste!EN5</f>
        <v>5000 Lønn til ansatte</v>
      </c>
      <c r="B113" s="132">
        <f>Konteringsliste!EN96</f>
        <v>0</v>
      </c>
      <c r="C113" s="41"/>
    </row>
    <row r="114" spans="1:9" s="32" customFormat="1" ht="14">
      <c r="A114" s="33" t="str">
        <f>Konteringsliste!EO4&amp;" "&amp;Konteringsliste!EO5</f>
        <v>5020 Feriepenger</v>
      </c>
      <c r="B114" s="132">
        <f>Konteringsliste!EO96</f>
        <v>0</v>
      </c>
      <c r="C114" s="41"/>
    </row>
    <row r="115" spans="1:9" s="32" customFormat="1" ht="14.5">
      <c r="A115" s="392" t="s">
        <v>119</v>
      </c>
      <c r="B115" s="132"/>
      <c r="C115" s="41"/>
    </row>
    <row r="116" spans="1:9" s="32" customFormat="1" ht="14">
      <c r="A116" s="33" t="str">
        <f>Konteringsliste!EP4&amp;" "&amp;Konteringsliste!EP5</f>
        <v>5400 Arbeidsgiveravgift</v>
      </c>
      <c r="B116" s="132">
        <f>Konteringsliste!EP96</f>
        <v>0</v>
      </c>
      <c r="C116" s="41"/>
    </row>
    <row r="117" spans="1:9" s="32" customFormat="1" ht="14">
      <c r="A117" s="33" t="str">
        <f>Konteringsliste!EQ4&amp;" "&amp;Konteringsliste!EQ5</f>
        <v>5401 Arb.g.avg. av påløpt feriel.</v>
      </c>
      <c r="B117" s="132">
        <f>Konteringsliste!EQ96</f>
        <v>0</v>
      </c>
      <c r="C117" s="41"/>
    </row>
    <row r="118" spans="1:9" s="32" customFormat="1" ht="14.5">
      <c r="A118" s="392" t="s">
        <v>239</v>
      </c>
      <c r="B118" s="132"/>
      <c r="C118" s="41"/>
    </row>
    <row r="119" spans="1:9" s="32" customFormat="1" ht="14">
      <c r="A119" s="33" t="str">
        <f>Konteringsliste!ER4&amp;" "&amp;Konteringsliste!ER5</f>
        <v>5900 Gaver til ansatte</v>
      </c>
      <c r="B119" s="132">
        <f>Konteringsliste!ER96</f>
        <v>0</v>
      </c>
      <c r="C119" s="41"/>
    </row>
    <row r="120" spans="1:9" s="32" customFormat="1" ht="14">
      <c r="A120" s="33" t="str">
        <f>Konteringsliste!ES4&amp;" "&amp;Konteringsliste!ES5</f>
        <v>5920 Yrkesskadeforsikring</v>
      </c>
      <c r="B120" s="132">
        <f>Konteringsliste!ES96</f>
        <v>0</v>
      </c>
      <c r="C120" s="41"/>
    </row>
    <row r="121" spans="1:9" s="32" customFormat="1" ht="14">
      <c r="A121" s="33" t="str">
        <f>Konteringsliste!ET4&amp;" "&amp;Konteringsliste!ET5</f>
        <v>5990 Annen personalkostn.</v>
      </c>
      <c r="B121" s="132">
        <f>Konteringsliste!ET96</f>
        <v>0</v>
      </c>
      <c r="C121" s="41"/>
    </row>
    <row r="122" spans="1:9" s="32" customFormat="1" ht="14.5">
      <c r="A122" s="399" t="s">
        <v>238</v>
      </c>
      <c r="B122" s="397">
        <f>SUM(B113:B121)</f>
        <v>0</v>
      </c>
      <c r="C122" s="41"/>
    </row>
    <row r="123" spans="1:9" s="32" customFormat="1" ht="14.5">
      <c r="A123" s="443" t="s">
        <v>246</v>
      </c>
      <c r="B123" s="442"/>
      <c r="C123" s="41"/>
    </row>
    <row r="124" spans="1:9" s="32" customFormat="1" ht="14.5">
      <c r="A124" s="392" t="s">
        <v>241</v>
      </c>
      <c r="B124" s="132"/>
      <c r="C124" s="41"/>
    </row>
    <row r="125" spans="1:9" s="32" customFormat="1" ht="14">
      <c r="A125" s="33" t="str">
        <f>Konteringsliste!EU4&amp;" "&amp;Konteringsliste!EU5</f>
        <v>6000 Avskriving bygning</v>
      </c>
      <c r="B125" s="132">
        <f>Konteringsliste!EU96</f>
        <v>0</v>
      </c>
      <c r="C125" s="41"/>
    </row>
    <row r="126" spans="1:9" s="32" customFormat="1" ht="14">
      <c r="A126" s="33" t="str">
        <f>Konteringsliste!EV4&amp;" "&amp;Konteringsliste!EV5</f>
        <v>6010 Avskriving biler</v>
      </c>
      <c r="B126" s="132">
        <f>Konteringsliste!EV96</f>
        <v>0</v>
      </c>
      <c r="C126" s="41"/>
    </row>
    <row r="127" spans="1:9" s="29" customFormat="1" ht="14">
      <c r="A127" s="33" t="str">
        <f>Konteringsliste!EW4&amp;" "&amp;Konteringsliste!EW5</f>
        <v>6015 Avskr. mask. og anlegg</v>
      </c>
      <c r="B127" s="132">
        <f>Konteringsliste!EW96</f>
        <v>0</v>
      </c>
      <c r="C127" s="41"/>
      <c r="I127" s="42" t="str">
        <f>"Totalkapitalrentabilitet: "&amp;ROUND(E64*100,1)&amp;" %"</f>
        <v>Totalkapitalrentabilitet: 0 %</v>
      </c>
    </row>
    <row r="128" spans="1:9" s="32" customFormat="1" ht="14">
      <c r="A128" s="33" t="str">
        <f>Konteringsliste!EX4&amp;" "&amp;Konteringsliste!EX5</f>
        <v>6017 Avskriving inventar</v>
      </c>
      <c r="B128" s="132">
        <f>Konteringsliste!EX96</f>
        <v>0</v>
      </c>
      <c r="C128" s="41"/>
      <c r="I128" s="42" t="e">
        <f>"Egenkapitalrentabilitet før skatt: "&amp;ROUND(#REF!*100,1)&amp;" %"</f>
        <v>#REF!</v>
      </c>
    </row>
    <row r="129" spans="1:9" s="32" customFormat="1" ht="14">
      <c r="A129" s="33" t="str">
        <f>Konteringsliste!EY4&amp;" "&amp;Konteringsliste!EY5</f>
        <v>6018 Avskr. kontomaskiner</v>
      </c>
      <c r="B129" s="132">
        <f>Konteringsliste!EY96</f>
        <v>0</v>
      </c>
      <c r="C129" s="41"/>
      <c r="I129" s="42"/>
    </row>
    <row r="130" spans="1:9" s="32" customFormat="1" ht="14">
      <c r="A130" s="36" t="str">
        <f>Konteringsliste!EZ4&amp;" "&amp;Konteringsliste!EZ5</f>
        <v>6019 Avskr. andre dr.midler</v>
      </c>
      <c r="B130" s="133">
        <f>Konteringsliste!EZ96</f>
        <v>0</v>
      </c>
      <c r="C130" s="41"/>
      <c r="I130" s="42"/>
    </row>
    <row r="131" spans="1:9" s="32" customFormat="1" ht="14.5">
      <c r="A131" s="399" t="s">
        <v>242</v>
      </c>
      <c r="B131" s="397">
        <f>SUM(B125:B130)</f>
        <v>0</v>
      </c>
      <c r="C131" s="41"/>
      <c r="I131" s="42"/>
    </row>
    <row r="132" spans="1:9" s="32" customFormat="1" ht="14.5">
      <c r="A132" s="392" t="s">
        <v>243</v>
      </c>
      <c r="B132" s="132"/>
      <c r="C132" s="41"/>
      <c r="I132" s="42"/>
    </row>
    <row r="133" spans="1:9" s="32" customFormat="1" ht="14">
      <c r="A133" s="36" t="str">
        <f>Konteringsliste!FA4&amp;" "&amp;Konteringsliste!FA5</f>
        <v>6100 Frakt o.l ved varefors.</v>
      </c>
      <c r="B133" s="133">
        <f>Konteringsliste!FA96</f>
        <v>0</v>
      </c>
      <c r="C133" s="41"/>
      <c r="I133" s="42"/>
    </row>
    <row r="134" spans="1:9" s="32" customFormat="1" ht="14.5">
      <c r="A134" s="392" t="s">
        <v>247</v>
      </c>
      <c r="B134" s="132"/>
      <c r="C134" s="41"/>
      <c r="I134" s="42"/>
    </row>
    <row r="135" spans="1:9" s="32" customFormat="1" ht="14">
      <c r="A135" s="33" t="str">
        <f>Konteringsliste!FB4&amp;" "&amp;Konteringsliste!FB5</f>
        <v>6300 Leie lokaler</v>
      </c>
      <c r="B135" s="132">
        <f>Konteringsliste!FB96</f>
        <v>0</v>
      </c>
      <c r="C135" s="41"/>
      <c r="I135" s="42"/>
    </row>
    <row r="136" spans="1:9" s="32" customFormat="1" ht="14">
      <c r="A136" s="33" t="str">
        <f>Konteringsliste!FC4&amp;" "&amp;Konteringsliste!FC5</f>
        <v>6340 Lys, varme</v>
      </c>
      <c r="B136" s="132">
        <f>Konteringsliste!FC96</f>
        <v>0</v>
      </c>
      <c r="C136" s="41"/>
      <c r="I136" s="42"/>
    </row>
    <row r="137" spans="1:9" s="32" customFormat="1" ht="14">
      <c r="A137" s="36" t="str">
        <f>Konteringsliste!FD4&amp;" "&amp;Konteringsliste!FD5</f>
        <v>6390 Annen kostnad lokale</v>
      </c>
      <c r="B137" s="133">
        <f>Konteringsliste!FD96</f>
        <v>0</v>
      </c>
      <c r="C137" s="41"/>
      <c r="I137" s="42"/>
    </row>
    <row r="138" spans="1:9" s="32" customFormat="1" ht="14.5">
      <c r="A138" s="399" t="s">
        <v>248</v>
      </c>
      <c r="B138" s="181">
        <f>SUM(B135:B137)</f>
        <v>0</v>
      </c>
      <c r="C138" s="41"/>
      <c r="I138" s="42"/>
    </row>
    <row r="139" spans="1:9" s="32" customFormat="1" ht="14.5">
      <c r="A139" s="392" t="s">
        <v>249</v>
      </c>
      <c r="B139" s="132"/>
      <c r="C139" s="41"/>
      <c r="I139" s="42"/>
    </row>
    <row r="140" spans="1:9" s="32" customFormat="1" ht="14">
      <c r="A140" s="36" t="str">
        <f>Konteringsliste!FE4&amp;" "&amp;Konteringsliste!FE5</f>
        <v>6490 A. leiekostn. mask, inv mv</v>
      </c>
      <c r="B140" s="133">
        <f>Konteringsliste!FE96</f>
        <v>0</v>
      </c>
      <c r="C140" s="41"/>
      <c r="I140" s="42"/>
    </row>
    <row r="141" spans="1:9" s="32" customFormat="1" ht="14.5">
      <c r="A141" s="392" t="s">
        <v>250</v>
      </c>
      <c r="B141" s="132"/>
      <c r="C141" s="41"/>
      <c r="I141" s="42"/>
    </row>
    <row r="142" spans="1:9" s="32" customFormat="1" ht="14">
      <c r="A142" s="36" t="str">
        <f>Konteringsliste!FF4&amp;" "&amp;Konteringsliste!FF5</f>
        <v>6590 A. dr. mat som ikke akt.</v>
      </c>
      <c r="B142" s="133">
        <f>Konteringsliste!FF96</f>
        <v>0</v>
      </c>
      <c r="C142" s="41"/>
      <c r="I142" s="42"/>
    </row>
    <row r="143" spans="1:9" s="32" customFormat="1" ht="14.5">
      <c r="A143" s="392" t="s">
        <v>252</v>
      </c>
      <c r="B143" s="132"/>
      <c r="C143" s="41"/>
      <c r="I143" s="42"/>
    </row>
    <row r="144" spans="1:9" s="32" customFormat="1" ht="14">
      <c r="A144" s="33" t="str">
        <f>Konteringsliste!FG4&amp;" "&amp;Konteringsliste!FG5</f>
        <v>6620 Rep. og vedlikeh. utstyr</v>
      </c>
      <c r="B144" s="132">
        <f>Konteringsliste!FG96</f>
        <v>0</v>
      </c>
      <c r="C144" s="41"/>
      <c r="I144" s="42"/>
    </row>
    <row r="145" spans="1:9" s="32" customFormat="1" ht="14">
      <c r="A145" s="33" t="str">
        <f>Konteringsliste!FH4&amp;" "&amp;Konteringsliste!FH5</f>
        <v>6690 Rep. og vedlikehold annet</v>
      </c>
      <c r="B145" s="132">
        <f>Konteringsliste!FH96</f>
        <v>0</v>
      </c>
      <c r="C145" s="41"/>
      <c r="I145" s="42"/>
    </row>
    <row r="146" spans="1:9" s="32" customFormat="1" ht="14.5">
      <c r="A146" s="400" t="s">
        <v>253</v>
      </c>
      <c r="B146" s="181">
        <f>SUM(B144:B145)</f>
        <v>0</v>
      </c>
      <c r="C146" s="41"/>
      <c r="I146" s="42"/>
    </row>
    <row r="147" spans="1:9" s="32" customFormat="1" ht="14.5">
      <c r="A147" s="392" t="s">
        <v>254</v>
      </c>
      <c r="B147" s="132"/>
      <c r="C147" s="41"/>
      <c r="I147" s="42"/>
    </row>
    <row r="148" spans="1:9" s="32" customFormat="1" ht="14">
      <c r="A148" s="33" t="str">
        <f>Konteringsliste!FI4&amp;" "&amp;Konteringsliste!FI5</f>
        <v>6701 Revisjon-, regnsk. hon.</v>
      </c>
      <c r="B148" s="132">
        <f>Konteringsliste!FI96</f>
        <v>0</v>
      </c>
      <c r="C148" s="41"/>
      <c r="I148" s="42"/>
    </row>
    <row r="149" spans="1:9" s="32" customFormat="1" ht="14">
      <c r="A149" s="33" t="str">
        <f>Konteringsliste!FJ4&amp;" "&amp;Konteringsliste!FJ5</f>
        <v>6790 A. fremmede tjenester</v>
      </c>
      <c r="B149" s="132">
        <f>Konteringsliste!FJ96</f>
        <v>0</v>
      </c>
      <c r="C149" s="41"/>
      <c r="I149" s="42"/>
    </row>
    <row r="150" spans="1:9" s="32" customFormat="1" ht="14.5">
      <c r="A150" s="399" t="s">
        <v>255</v>
      </c>
      <c r="B150" s="181">
        <f>SUM(B148:B149)</f>
        <v>0</v>
      </c>
      <c r="C150" s="41"/>
      <c r="I150" s="42"/>
    </row>
    <row r="151" spans="1:9" s="32" customFormat="1" ht="14.5">
      <c r="A151" s="409" t="s">
        <v>256</v>
      </c>
      <c r="B151" s="177"/>
      <c r="C151" s="41"/>
      <c r="I151" s="42"/>
    </row>
    <row r="152" spans="1:9" ht="14">
      <c r="A152" s="33" t="str">
        <f>Konteringsliste!FK4&amp;" "&amp;Konteringsliste!FK5</f>
        <v>6800 Kontorrekvisita</v>
      </c>
      <c r="B152" s="132">
        <f>Konteringsliste!FK96</f>
        <v>0</v>
      </c>
    </row>
    <row r="153" spans="1:9" s="32" customFormat="1" ht="14">
      <c r="A153" s="33" t="str">
        <f>Konteringsliste!FL4&amp;" "&amp;Konteringsliste!FL5</f>
        <v>6890 Annen kontorkostnad</v>
      </c>
      <c r="B153" s="132">
        <f>Konteringsliste!FL96</f>
        <v>0</v>
      </c>
      <c r="C153" s="41"/>
      <c r="I153" s="42"/>
    </row>
    <row r="154" spans="1:9" s="32" customFormat="1" ht="14.5">
      <c r="A154" s="399" t="s">
        <v>259</v>
      </c>
      <c r="B154" s="181">
        <f>SUM(B152:B153)</f>
        <v>0</v>
      </c>
      <c r="C154" s="41"/>
      <c r="I154" s="42"/>
    </row>
    <row r="155" spans="1:9" s="32" customFormat="1" ht="14.5">
      <c r="A155" s="392" t="s">
        <v>257</v>
      </c>
      <c r="B155" s="132"/>
      <c r="C155" s="41"/>
      <c r="I155" s="42"/>
    </row>
    <row r="156" spans="1:9" s="32" customFormat="1" ht="14">
      <c r="A156" s="33" t="str">
        <f>Konteringsliste!FM4&amp;" "&amp;Konteringsliste!FM5</f>
        <v>6900 Telefon</v>
      </c>
      <c r="B156" s="132">
        <f>Konteringsliste!FM96</f>
        <v>0</v>
      </c>
      <c r="C156" s="41"/>
      <c r="I156" s="42"/>
    </row>
    <row r="157" spans="1:9" s="32" customFormat="1" ht="14">
      <c r="A157" s="33" t="str">
        <f>Konteringsliste!FN4&amp;" "&amp;Konteringsliste!FN5</f>
        <v>6940 Porto</v>
      </c>
      <c r="B157" s="132">
        <f>Konteringsliste!FN96</f>
        <v>0</v>
      </c>
      <c r="C157" s="41"/>
      <c r="I157" s="42"/>
    </row>
    <row r="158" spans="1:9" s="32" customFormat="1" ht="14.5">
      <c r="A158" s="399" t="s">
        <v>258</v>
      </c>
      <c r="B158" s="181">
        <f>SUM(B156:B157)</f>
        <v>0</v>
      </c>
      <c r="C158" s="41"/>
      <c r="I158" s="42"/>
    </row>
    <row r="159" spans="1:9" s="32" customFormat="1" ht="14.5">
      <c r="A159" s="392" t="s">
        <v>260</v>
      </c>
      <c r="B159" s="132"/>
      <c r="C159" s="41"/>
      <c r="I159" s="42"/>
    </row>
    <row r="160" spans="1:9" s="32" customFormat="1" ht="14">
      <c r="A160" s="33" t="str">
        <f>Konteringsliste!FO4&amp;" "&amp;Konteringsliste!FO5</f>
        <v>7000 Drivstoff bil</v>
      </c>
      <c r="B160" s="132">
        <f>Konteringsliste!FO96</f>
        <v>0</v>
      </c>
      <c r="C160" s="41"/>
      <c r="I160" s="42"/>
    </row>
    <row r="161" spans="1:9" s="32" customFormat="1" ht="14">
      <c r="A161" s="33" t="str">
        <f>Konteringsliste!FP4&amp;" "&amp;Konteringsliste!FP5</f>
        <v>7090 A. kostnad transp.m</v>
      </c>
      <c r="B161" s="132">
        <f>Konteringsliste!FP96</f>
        <v>0</v>
      </c>
      <c r="C161" s="41"/>
      <c r="I161" s="42"/>
    </row>
    <row r="162" spans="1:9" s="32" customFormat="1" ht="14.5">
      <c r="A162" s="399" t="s">
        <v>262</v>
      </c>
      <c r="B162" s="181">
        <f>SUM(B160:B161)</f>
        <v>0</v>
      </c>
      <c r="C162" s="41"/>
      <c r="I162" s="42"/>
    </row>
    <row r="163" spans="1:9" s="32" customFormat="1" ht="14.5">
      <c r="A163" s="392" t="s">
        <v>263</v>
      </c>
      <c r="B163" s="132"/>
      <c r="C163" s="41"/>
      <c r="I163" s="42"/>
    </row>
    <row r="164" spans="1:9" s="32" customFormat="1" ht="14">
      <c r="A164" s="33" t="str">
        <f>Konteringsliste!FQ4&amp;" "&amp;Konteringsliste!FQ5</f>
        <v>7300 Salgskostnad</v>
      </c>
      <c r="B164" s="132">
        <f>Konteringsliste!FQ96</f>
        <v>0</v>
      </c>
      <c r="C164" s="41"/>
      <c r="I164" s="42"/>
    </row>
    <row r="165" spans="1:9" s="32" customFormat="1" ht="14">
      <c r="A165" s="36" t="str">
        <f>Konteringsliste!FR4&amp;" "&amp;Konteringsliste!FR5</f>
        <v>7320 Reklamekostnad</v>
      </c>
      <c r="B165" s="133">
        <f>Konteringsliste!FR96</f>
        <v>0</v>
      </c>
      <c r="C165" s="41"/>
      <c r="I165" s="42"/>
    </row>
    <row r="166" spans="1:9" s="32" customFormat="1" ht="14.5">
      <c r="A166" s="399" t="s">
        <v>264</v>
      </c>
      <c r="B166" s="181">
        <f>SUM(B164:B165)</f>
        <v>0</v>
      </c>
      <c r="C166" s="41"/>
      <c r="I166" s="42"/>
    </row>
    <row r="167" spans="1:9" s="32" customFormat="1" ht="14.5">
      <c r="A167" s="392" t="s">
        <v>265</v>
      </c>
      <c r="B167" s="132"/>
      <c r="C167" s="41"/>
      <c r="I167" s="42"/>
    </row>
    <row r="168" spans="1:9" s="32" customFormat="1" ht="14">
      <c r="A168" s="36" t="str">
        <f>Konteringsliste!FS4&amp;" "&amp;Konteringsliste!FS5</f>
        <v>7400 Kontingent, fradragsb.</v>
      </c>
      <c r="B168" s="133">
        <f>Konteringsliste!FS96</f>
        <v>0</v>
      </c>
      <c r="C168" s="41"/>
      <c r="I168" s="42"/>
    </row>
    <row r="169" spans="1:9" s="32" customFormat="1" ht="14.5">
      <c r="A169" s="392" t="s">
        <v>266</v>
      </c>
      <c r="B169" s="132"/>
      <c r="C169" s="41"/>
      <c r="I169" s="42"/>
    </row>
    <row r="170" spans="1:9" s="32" customFormat="1" ht="14">
      <c r="A170" s="36" t="str">
        <f>Konteringsliste!FT4&amp;" "&amp;Konteringsliste!FT5</f>
        <v>7500 Forsikringspremie</v>
      </c>
      <c r="B170" s="133">
        <f>Konteringsliste!FT96</f>
        <v>0</v>
      </c>
      <c r="C170" s="41"/>
      <c r="I170" s="42"/>
    </row>
    <row r="171" spans="1:9" s="32" customFormat="1" ht="14.5">
      <c r="A171" s="392" t="s">
        <v>180</v>
      </c>
      <c r="B171" s="132"/>
      <c r="C171" s="41"/>
      <c r="I171" s="42"/>
    </row>
    <row r="172" spans="1:9" s="32" customFormat="1" ht="14">
      <c r="A172" s="36" t="str">
        <f>Konteringsliste!FU4&amp;" "&amp;Konteringsliste!FU5</f>
        <v>7790 Annen kostnad</v>
      </c>
      <c r="B172" s="133">
        <f>Konteringsliste!FU96</f>
        <v>0</v>
      </c>
      <c r="C172" s="41"/>
      <c r="I172" s="42"/>
    </row>
    <row r="173" spans="1:9" s="32" customFormat="1" ht="14.5">
      <c r="A173" s="394" t="s">
        <v>267</v>
      </c>
      <c r="B173" s="132"/>
      <c r="C173" s="41"/>
      <c r="I173" s="42"/>
    </row>
    <row r="174" spans="1:9" s="32" customFormat="1" ht="14">
      <c r="A174" s="33" t="str">
        <f>Konteringsliste!FV4&amp;" "&amp;Konteringsliste!FV5</f>
        <v>7830 Tap på fordringer</v>
      </c>
      <c r="B174" s="132">
        <f>-Konteringsliste!FV96</f>
        <v>0</v>
      </c>
      <c r="C174" s="41"/>
      <c r="I174" s="42"/>
    </row>
    <row r="175" spans="1:9" s="129" customFormat="1" ht="14">
      <c r="A175" s="444" t="s">
        <v>67</v>
      </c>
      <c r="B175" s="176">
        <f>B110+B122+B131+B133+B138+B142+B140+B146+B150+B154+B158+B162+B166+B168+B170+B172+B174</f>
        <v>0</v>
      </c>
      <c r="C175" s="388"/>
      <c r="D175" s="461"/>
      <c r="I175" s="445"/>
    </row>
    <row r="176" spans="1:9" s="129" customFormat="1" ht="14">
      <c r="A176" s="444" t="s">
        <v>68</v>
      </c>
      <c r="B176" s="176">
        <f>B104-B175</f>
        <v>0</v>
      </c>
      <c r="C176" s="388"/>
      <c r="I176" s="445"/>
    </row>
    <row r="177" spans="1:9" s="32" customFormat="1" ht="14">
      <c r="A177" s="443" t="s">
        <v>268</v>
      </c>
      <c r="B177" s="132"/>
      <c r="C177" s="41"/>
      <c r="I177" s="42"/>
    </row>
    <row r="178" spans="1:9" s="32" customFormat="1" ht="14.5">
      <c r="A178" s="392" t="s">
        <v>269</v>
      </c>
      <c r="B178" s="132"/>
      <c r="C178" s="41"/>
      <c r="I178" s="42"/>
    </row>
    <row r="179" spans="1:9" s="32" customFormat="1" ht="14">
      <c r="A179" s="33" t="str">
        <f>Konteringsliste!FW4&amp;" "&amp;Konteringsliste!FW5</f>
        <v>8050 Annen renteinntekt</v>
      </c>
      <c r="B179" s="132">
        <f>-Konteringsliste!FW96</f>
        <v>0</v>
      </c>
      <c r="C179" s="41"/>
      <c r="I179" s="42"/>
    </row>
    <row r="180" spans="1:9" s="32" customFormat="1" ht="14">
      <c r="A180" s="33" t="str">
        <f>Konteringsliste!FX4&amp;" "&amp;Konteringsliste!FX5</f>
        <v>8070 Annen finansinntekt</v>
      </c>
      <c r="B180" s="132">
        <f>Konteringsliste!FX96</f>
        <v>0</v>
      </c>
      <c r="C180" s="41"/>
      <c r="I180" s="42"/>
    </row>
    <row r="181" spans="1:9" s="32" customFormat="1" ht="14.5">
      <c r="A181" s="399" t="s">
        <v>271</v>
      </c>
      <c r="B181" s="181">
        <f>SUM(B179:B180)</f>
        <v>0</v>
      </c>
      <c r="C181" s="41"/>
      <c r="I181" s="42"/>
    </row>
    <row r="182" spans="1:9" s="32" customFormat="1" ht="14.5">
      <c r="A182" s="394" t="s">
        <v>270</v>
      </c>
      <c r="B182" s="132"/>
      <c r="C182" s="41"/>
      <c r="I182" s="42"/>
    </row>
    <row r="183" spans="1:9" s="32" customFormat="1" ht="14">
      <c r="A183" s="33" t="str">
        <f>Konteringsliste!FY4&amp;" "&amp;Konteringsliste!FY5</f>
        <v>8150 Annen rentekostnad</v>
      </c>
      <c r="B183" s="132">
        <f>Konteringsliste!FY96</f>
        <v>0</v>
      </c>
      <c r="C183" s="41"/>
      <c r="I183" s="42"/>
    </row>
    <row r="184" spans="1:9" s="32" customFormat="1" ht="14">
      <c r="A184" s="36" t="str">
        <f>Konteringsliste!FZ4&amp;" "&amp;Konteringsliste!FZ5</f>
        <v>8170 Annen finanskostnad</v>
      </c>
      <c r="B184" s="133">
        <f>Konteringsliste!FZ96</f>
        <v>0</v>
      </c>
      <c r="C184" s="41"/>
      <c r="I184" s="42"/>
    </row>
    <row r="185" spans="1:9" s="32" customFormat="1" ht="14.5">
      <c r="A185" s="399" t="s">
        <v>272</v>
      </c>
      <c r="B185" s="181">
        <f>SUM(B183:B184)</f>
        <v>0</v>
      </c>
      <c r="C185" s="41"/>
      <c r="I185" s="42"/>
    </row>
    <row r="186" spans="1:9" s="32" customFormat="1" ht="14">
      <c r="A186" s="28" t="s">
        <v>70</v>
      </c>
      <c r="B186" s="134">
        <f>+B176+B181-B185</f>
        <v>0</v>
      </c>
      <c r="C186" s="41"/>
      <c r="I186" s="42"/>
    </row>
    <row r="187" spans="1:9" s="32" customFormat="1" ht="14.5">
      <c r="A187" s="409" t="s">
        <v>52</v>
      </c>
      <c r="B187" s="454"/>
      <c r="C187" s="41"/>
      <c r="I187" s="42"/>
    </row>
    <row r="188" spans="1:9" s="32" customFormat="1" ht="14">
      <c r="A188" s="36" t="str">
        <f>Konteringsliste!GA4&amp;" "&amp;Konteringsliste!GA5</f>
        <v>8300 Betalbar skatt</v>
      </c>
      <c r="B188" s="133">
        <f>Konteringsliste!GA96</f>
        <v>0</v>
      </c>
      <c r="C188" s="41"/>
      <c r="I188" s="42"/>
    </row>
    <row r="189" spans="1:9" s="32" customFormat="1" ht="14">
      <c r="A189" s="28" t="s">
        <v>73</v>
      </c>
      <c r="B189" s="134">
        <f>+B186-B188</f>
        <v>0</v>
      </c>
      <c r="C189" s="41"/>
      <c r="I189" s="42"/>
    </row>
    <row r="190" spans="1:9" s="32" customFormat="1" ht="14.5">
      <c r="A190" s="394" t="s">
        <v>53</v>
      </c>
      <c r="B190" s="132"/>
      <c r="C190" s="41"/>
      <c r="I190" s="42"/>
    </row>
    <row r="191" spans="1:9" s="32" customFormat="1" ht="14">
      <c r="A191" s="36" t="str">
        <f>Konteringsliste!GB4&amp;" "&amp;Konteringsliste!GB5</f>
        <v>8490 A. ekstraordinær inntekt</v>
      </c>
      <c r="B191" s="133">
        <f>-Konteringsliste!GB96</f>
        <v>0</v>
      </c>
      <c r="C191" s="41"/>
      <c r="I191" s="42"/>
    </row>
    <row r="192" spans="1:9" s="32" customFormat="1" ht="14.5">
      <c r="A192" s="394" t="s">
        <v>54</v>
      </c>
      <c r="B192" s="132"/>
      <c r="C192" s="41"/>
      <c r="I192" s="42"/>
    </row>
    <row r="193" spans="1:9" s="32" customFormat="1" ht="14">
      <c r="A193" s="36" t="str">
        <f>Konteringsliste!GC4&amp;" "&amp;Konteringsliste!GC5</f>
        <v>8590 A. ekstraordinær kostnad</v>
      </c>
      <c r="B193" s="446">
        <f>Konteringsliste!GC96</f>
        <v>0</v>
      </c>
      <c r="C193" s="41"/>
      <c r="I193" s="42"/>
    </row>
    <row r="194" spans="1:9" s="32" customFormat="1" ht="14.5">
      <c r="A194" s="394" t="s">
        <v>273</v>
      </c>
      <c r="B194" s="132"/>
      <c r="C194" s="41"/>
      <c r="I194" s="42"/>
    </row>
    <row r="195" spans="1:9" s="32" customFormat="1" ht="14">
      <c r="A195" s="36" t="str">
        <f>Konteringsliste!GD4&amp;" "&amp;Konteringsliste!GD5</f>
        <v>8600 Bet. b. skatt. ekstraord. r.</v>
      </c>
      <c r="B195" s="446">
        <f>Konteringsliste!GC96</f>
        <v>0</v>
      </c>
      <c r="C195" s="41"/>
      <c r="I195" s="42"/>
    </row>
    <row r="196" spans="1:9" s="48" customFormat="1" ht="14">
      <c r="A196" s="28" t="s">
        <v>76</v>
      </c>
      <c r="B196" s="134">
        <f>B189+B191-B193-B195</f>
        <v>0</v>
      </c>
    </row>
    <row r="197" spans="1:9" s="48" customFormat="1" ht="14">
      <c r="A197" s="141" t="s">
        <v>78</v>
      </c>
      <c r="B197" s="178"/>
    </row>
    <row r="198" spans="1:9" s="48" customFormat="1" ht="14">
      <c r="A198" s="33" t="str">
        <f>Konteringsliste!GE4&amp;" "&amp;Konteringsliste!GE5</f>
        <v>8800 Årsresultat</v>
      </c>
      <c r="B198" s="132">
        <f>Konteringsliste!GE96</f>
        <v>0</v>
      </c>
    </row>
    <row r="199" spans="1:9" s="48" customFormat="1" ht="14">
      <c r="A199" s="33" t="str">
        <f>Konteringsliste!GF4&amp;" "&amp;Konteringsliste!GF5</f>
        <v>8920 Avsatt utbytte</v>
      </c>
      <c r="B199" s="132">
        <f>Konteringsliste!GF96</f>
        <v>0</v>
      </c>
    </row>
    <row r="200" spans="1:9" s="48" customFormat="1" ht="14">
      <c r="A200" s="33" t="str">
        <f>Konteringsliste!GG4&amp;" "&amp;Konteringsliste!GG5</f>
        <v>8960 Overf. a. egenkapital</v>
      </c>
      <c r="B200" s="132">
        <f>Konteringsliste!GG96</f>
        <v>0</v>
      </c>
    </row>
    <row r="201" spans="1:9" s="48" customFormat="1" ht="14">
      <c r="A201" s="36" t="str">
        <f>Konteringsliste!GH4&amp;" "&amp;Konteringsliste!GH5</f>
        <v>8990 Udekket tap</v>
      </c>
      <c r="B201" s="133">
        <f>Konteringsliste!GH96</f>
        <v>0</v>
      </c>
    </row>
    <row r="202" spans="1:9" s="48" customFormat="1" ht="14">
      <c r="A202" s="28" t="s">
        <v>80</v>
      </c>
      <c r="B202" s="134">
        <f>SUM(B198:B201)</f>
        <v>0</v>
      </c>
    </row>
    <row r="203" spans="1:9" s="48" customFormat="1"/>
    <row r="204" spans="1:9" s="48" customFormat="1"/>
    <row r="205" spans="1:9" s="48" customFormat="1"/>
    <row r="206" spans="1:9" s="48" customFormat="1"/>
    <row r="207" spans="1:9" s="48" customFormat="1"/>
    <row r="208" spans="1:9" s="48" customFormat="1"/>
    <row r="209" s="48" customFormat="1"/>
    <row r="210" s="48" customFormat="1"/>
    <row r="211" s="48" customFormat="1"/>
    <row r="212" s="48" customFormat="1"/>
    <row r="213" s="48" customFormat="1"/>
    <row r="214" s="48" customFormat="1"/>
    <row r="215" s="48" customFormat="1"/>
    <row r="216" s="48" customFormat="1"/>
    <row r="217" s="48" customFormat="1"/>
    <row r="218" s="48" customFormat="1"/>
    <row r="219" s="48" customFormat="1"/>
    <row r="220" s="48" customFormat="1"/>
    <row r="221" s="48" customFormat="1"/>
    <row r="222" s="48" customFormat="1"/>
    <row r="223" s="48" customFormat="1"/>
    <row r="224" s="48" customFormat="1"/>
    <row r="225" s="48" customFormat="1"/>
    <row r="226" s="48" customFormat="1"/>
    <row r="227" s="48" customFormat="1"/>
    <row r="228" s="48" customFormat="1"/>
    <row r="229" s="48" customFormat="1"/>
  </sheetData>
  <sheetProtection sheet="1"/>
  <mergeCells count="3">
    <mergeCell ref="A5:B5"/>
    <mergeCell ref="A3:C3"/>
    <mergeCell ref="A91:B91"/>
  </mergeCells>
  <phoneticPr fontId="26" type="noConversion"/>
  <pageMargins left="0.94" right="0.71" top="0.53" bottom="0.59" header="0.31" footer="0.31"/>
  <pageSetup paperSize="9" orientation="portrait" horizontalDpi="4294967292" verticalDpi="4294967292"/>
  <headerFooter>
    <oddHeader>&amp;RUtskriftsdato: &amp;D Kl. &amp;T</oddHeader>
    <oddFooter>&amp;L&amp;K000000Johs Totland 20©14&amp;C&amp;K000000&amp;F &amp;A&amp;R&amp;K000000Side &amp;P av &amp;N</oddFooter>
  </headerFooter>
  <rowBreaks count="3" manualBreakCount="3">
    <brk id="42" max="2" man="1"/>
    <brk id="90" max="2" man="1"/>
    <brk id="150" max="2" man="1"/>
  </rowBreaks>
  <drawing r:id="rId1"/>
  <legacyDrawing r:id="rId2"/>
  <mc:AlternateContent xmlns:mc="http://schemas.openxmlformats.org/markup-compatibility/2006">
    <mc:Choice Requires="x14">
      <controls>
        <mc:AlternateContent xmlns:mc="http://schemas.openxmlformats.org/markup-compatibility/2006">
          <mc:Choice Requires="x14">
            <control shapeId="11268" r:id="rId3" name="Button 4">
              <controlPr defaultSize="0" print="0" autoFill="0" autoLine="0" autoPict="0" macro="[0]!Module4.tilbake">
                <anchor moveWithCells="1" sizeWithCells="1">
                  <from>
                    <xdr:col>0</xdr:col>
                    <xdr:colOff>127000</xdr:colOff>
                    <xdr:row>0</xdr:row>
                    <xdr:rowOff>50800</xdr:rowOff>
                  </from>
                  <to>
                    <xdr:col>0</xdr:col>
                    <xdr:colOff>2514600</xdr:colOff>
                    <xdr:row>1</xdr:row>
                    <xdr:rowOff>50800</xdr:rowOff>
                  </to>
                </anchor>
              </controlPr>
            </control>
          </mc:Choice>
        </mc:AlternateContent>
        <mc:AlternateContent xmlns:mc="http://schemas.openxmlformats.org/markup-compatibility/2006">
          <mc:Choice Requires="x14">
            <control shapeId="11269" r:id="rId4" name="Button 5">
              <controlPr defaultSize="0" print="0" autoFill="0" autoLine="0" autoPict="0" macro="[0]!topp1">
                <anchor moveWithCells="1" sizeWithCells="1">
                  <from>
                    <xdr:col>0</xdr:col>
                    <xdr:colOff>2514600</xdr:colOff>
                    <xdr:row>0</xdr:row>
                    <xdr:rowOff>50800</xdr:rowOff>
                  </from>
                  <to>
                    <xdr:col>1</xdr:col>
                    <xdr:colOff>266700</xdr:colOff>
                    <xdr:row>1</xdr:row>
                    <xdr:rowOff>50800</xdr:rowOff>
                  </to>
                </anchor>
              </controlPr>
            </control>
          </mc:Choice>
        </mc:AlternateContent>
        <mc:AlternateContent xmlns:mc="http://schemas.openxmlformats.org/markup-compatibility/2006">
          <mc:Choice Requires="x14">
            <control shapeId="11270" r:id="rId5" name="Button 6">
              <controlPr defaultSize="0" print="0" autoFill="0" autoLine="0" autoPict="0" macro="[0]!utskrift">
                <anchor moveWithCells="1" sizeWithCells="1">
                  <from>
                    <xdr:col>1</xdr:col>
                    <xdr:colOff>266700</xdr:colOff>
                    <xdr:row>0</xdr:row>
                    <xdr:rowOff>50800</xdr:rowOff>
                  </from>
                  <to>
                    <xdr:col>2</xdr:col>
                    <xdr:colOff>342900</xdr:colOff>
                    <xdr:row>1</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4">
    <pageSetUpPr fitToPage="1"/>
  </sheetPr>
  <dimension ref="A1:Q74"/>
  <sheetViews>
    <sheetView showGridLines="0" workbookViewId="0">
      <selection activeCell="B6" sqref="B6:B7 B9:B13 B16:B17 B19 B21:B23"/>
    </sheetView>
  </sheetViews>
  <sheetFormatPr baseColWidth="10" defaultColWidth="9.1796875" defaultRowHeight="12.5"/>
  <cols>
    <col min="1" max="1" width="44.453125" style="46" customWidth="1"/>
    <col min="2" max="5" width="13.6328125" style="46" customWidth="1"/>
    <col min="6" max="16384" width="9.1796875" style="46"/>
  </cols>
  <sheetData>
    <row r="1" spans="1:17">
      <c r="A1" s="60"/>
      <c r="B1" s="60"/>
      <c r="C1" s="60"/>
      <c r="D1" s="60"/>
      <c r="E1" s="60"/>
      <c r="F1" s="60"/>
      <c r="G1" s="60"/>
      <c r="H1" s="60"/>
      <c r="I1" s="60"/>
      <c r="J1" s="60"/>
      <c r="K1" s="60"/>
      <c r="L1" s="60"/>
      <c r="M1" s="60"/>
      <c r="N1" s="60"/>
      <c r="O1" s="60"/>
      <c r="P1" s="60"/>
      <c r="Q1" s="60"/>
    </row>
    <row r="2" spans="1:17">
      <c r="A2" s="60"/>
      <c r="B2" s="60"/>
      <c r="C2" s="60"/>
      <c r="D2" s="60"/>
      <c r="E2" s="60"/>
      <c r="F2" s="60"/>
      <c r="G2" s="60"/>
      <c r="H2" s="60"/>
      <c r="I2" s="60"/>
      <c r="J2" s="60"/>
      <c r="K2" s="60"/>
      <c r="L2" s="60"/>
      <c r="M2" s="60"/>
      <c r="N2" s="60"/>
      <c r="O2" s="60"/>
      <c r="P2" s="60"/>
      <c r="Q2" s="60"/>
    </row>
    <row r="3" spans="1:17" s="22" customFormat="1" ht="13" customHeight="1">
      <c r="A3" s="61"/>
      <c r="B3" s="62"/>
      <c r="C3" s="62"/>
      <c r="D3" s="62"/>
      <c r="E3" s="62"/>
      <c r="F3" s="63"/>
      <c r="G3" s="63"/>
      <c r="H3" s="63"/>
      <c r="I3" s="63"/>
      <c r="J3" s="63"/>
      <c r="K3" s="63"/>
      <c r="L3" s="63"/>
      <c r="M3" s="63"/>
      <c r="N3" s="63"/>
      <c r="O3" s="63"/>
      <c r="P3" s="63"/>
      <c r="Q3" s="63"/>
    </row>
    <row r="4" spans="1:17" s="22" customFormat="1" ht="20">
      <c r="A4" s="74" t="str">
        <f>Konteringsliste!E2&amp;"  Budsjett og regnskap "&amp;Konteringsliste!C3</f>
        <v xml:space="preserve">  Budsjett og regnskap </v>
      </c>
      <c r="B4" s="75"/>
      <c r="C4" s="75"/>
      <c r="D4" s="75"/>
      <c r="E4" s="76"/>
      <c r="F4" s="77"/>
      <c r="G4" s="77"/>
      <c r="H4" s="77"/>
      <c r="I4" s="77"/>
      <c r="J4" s="77"/>
      <c r="K4" s="77"/>
      <c r="L4" s="77"/>
      <c r="M4" s="77"/>
      <c r="N4" s="77"/>
      <c r="O4" s="77"/>
      <c r="P4" s="77"/>
      <c r="Q4" s="77"/>
    </row>
    <row r="5" spans="1:17" s="29" customFormat="1" ht="18">
      <c r="A5" s="142"/>
      <c r="B5" s="163" t="s">
        <v>93</v>
      </c>
      <c r="C5" s="143" t="s">
        <v>94</v>
      </c>
      <c r="D5" s="143" t="s">
        <v>95</v>
      </c>
      <c r="E5" s="144" t="s">
        <v>96</v>
      </c>
      <c r="F5" s="78"/>
      <c r="G5" s="78"/>
      <c r="H5" s="78"/>
      <c r="I5" s="78"/>
      <c r="J5" s="78"/>
      <c r="K5" s="78"/>
      <c r="L5" s="78"/>
      <c r="M5" s="78"/>
      <c r="N5" s="78"/>
      <c r="O5" s="78"/>
      <c r="P5" s="78"/>
      <c r="Q5" s="78"/>
    </row>
    <row r="6" spans="1:17" s="24" customFormat="1" ht="14">
      <c r="A6" s="145" t="str">
        <f>IF('Balanse og resultat'!D7=0,"",'Balanse og resultat'!D7)</f>
        <v>Salgsinntekt</v>
      </c>
      <c r="B6" s="323"/>
      <c r="C6" s="146">
        <f>IF('Balanse og resultat'!E7=0,0,'Balanse og resultat'!E7)</f>
        <v>0</v>
      </c>
      <c r="D6" s="146">
        <f>C6-B6</f>
        <v>0</v>
      </c>
      <c r="E6" s="161" t="str">
        <f t="shared" ref="E6:E24" si="0">IF(B6=0,"",D6/B6)</f>
        <v/>
      </c>
      <c r="F6" s="79"/>
      <c r="G6" s="79"/>
      <c r="H6" s="79"/>
      <c r="I6" s="79"/>
      <c r="J6" s="79"/>
      <c r="K6" s="79"/>
      <c r="L6" s="79"/>
      <c r="M6" s="79"/>
      <c r="N6" s="79"/>
      <c r="O6" s="79"/>
      <c r="P6" s="79"/>
      <c r="Q6" s="79"/>
    </row>
    <row r="7" spans="1:17" s="29" customFormat="1" ht="14">
      <c r="A7" s="86" t="str">
        <f>IF('Balanse og resultat'!D8=0,"",'Balanse og resultat'!D8)</f>
        <v>Annen driftsinntekt</v>
      </c>
      <c r="B7" s="324"/>
      <c r="C7" s="87">
        <f>IF('Balanse og resultat'!E8=0,0,'Balanse og resultat'!E8)</f>
        <v>0</v>
      </c>
      <c r="D7" s="87">
        <f>C7-B7</f>
        <v>0</v>
      </c>
      <c r="E7" s="88" t="str">
        <f t="shared" si="0"/>
        <v/>
      </c>
      <c r="F7" s="78"/>
      <c r="G7" s="78"/>
      <c r="H7" s="78"/>
      <c r="I7" s="78"/>
      <c r="J7" s="78"/>
      <c r="K7" s="78"/>
      <c r="L7" s="78"/>
      <c r="M7" s="78"/>
      <c r="N7" s="78"/>
      <c r="O7" s="78"/>
      <c r="P7" s="78"/>
      <c r="Q7" s="78"/>
    </row>
    <row r="8" spans="1:17" s="29" customFormat="1" ht="14">
      <c r="A8" s="147" t="s">
        <v>63</v>
      </c>
      <c r="B8" s="325">
        <f>SUM(B6:B7)</f>
        <v>0</v>
      </c>
      <c r="C8" s="326">
        <f>SUM(C6:C7)</f>
        <v>0</v>
      </c>
      <c r="D8" s="326">
        <f>SUM(D6:D7)</f>
        <v>0</v>
      </c>
      <c r="E8" s="162" t="str">
        <f t="shared" si="0"/>
        <v/>
      </c>
      <c r="F8" s="78"/>
      <c r="G8" s="78"/>
      <c r="H8" s="78"/>
      <c r="I8" s="78"/>
      <c r="J8" s="78"/>
      <c r="K8" s="78"/>
      <c r="L8" s="78"/>
      <c r="M8" s="78"/>
      <c r="N8" s="78"/>
      <c r="O8" s="78"/>
      <c r="P8" s="78"/>
      <c r="Q8" s="78"/>
    </row>
    <row r="9" spans="1:17" s="32" customFormat="1" ht="14">
      <c r="A9" s="82" t="str">
        <f>IF('Balanse og resultat'!D10=0,"",'Balanse og resultat'!D10)</f>
        <v>Varekostnad</v>
      </c>
      <c r="B9" s="327"/>
      <c r="C9" s="83">
        <f>IF('Balanse og resultat'!E10=0,0,'Balanse og resultat'!E10)</f>
        <v>0</v>
      </c>
      <c r="D9" s="83">
        <f t="shared" ref="D9:D14" si="1">-(C9-B9)</f>
        <v>0</v>
      </c>
      <c r="E9" s="84" t="str">
        <f t="shared" si="0"/>
        <v/>
      </c>
      <c r="F9" s="85"/>
      <c r="G9" s="85"/>
      <c r="H9" s="85"/>
      <c r="I9" s="85"/>
      <c r="J9" s="85"/>
      <c r="K9" s="85"/>
      <c r="L9" s="85"/>
      <c r="M9" s="85"/>
      <c r="N9" s="85"/>
      <c r="O9" s="85"/>
      <c r="P9" s="85"/>
      <c r="Q9" s="85"/>
    </row>
    <row r="10" spans="1:17" s="32" customFormat="1" ht="14">
      <c r="A10" s="82" t="str">
        <f>IF('Balanse og resultat'!D11=0,"",'Balanse og resultat'!D11)</f>
        <v>Endring i beholdning ViA og Fv</v>
      </c>
      <c r="B10" s="327"/>
      <c r="C10" s="83">
        <f>IF('Balanse og resultat'!E11=0,0,'Balanse og resultat'!E11)</f>
        <v>0</v>
      </c>
      <c r="D10" s="83">
        <f t="shared" si="1"/>
        <v>0</v>
      </c>
      <c r="E10" s="84" t="str">
        <f t="shared" si="0"/>
        <v/>
      </c>
      <c r="F10" s="85"/>
      <c r="G10" s="85"/>
      <c r="H10" s="85"/>
      <c r="I10" s="85"/>
      <c r="J10" s="85"/>
      <c r="K10" s="85"/>
      <c r="L10" s="85"/>
      <c r="M10" s="85"/>
      <c r="N10" s="85"/>
      <c r="O10" s="85"/>
      <c r="P10" s="85"/>
      <c r="Q10" s="85"/>
    </row>
    <row r="11" spans="1:17" s="32" customFormat="1" ht="14">
      <c r="A11" s="82" t="str">
        <f>IF('Balanse og resultat'!D12=0,"",'Balanse og resultat'!D12)</f>
        <v>Lønnskostnad</v>
      </c>
      <c r="B11" s="327"/>
      <c r="C11" s="83">
        <f>IF('Balanse og resultat'!E12=0,0,'Balanse og resultat'!E12)</f>
        <v>0</v>
      </c>
      <c r="D11" s="83">
        <f t="shared" si="1"/>
        <v>0</v>
      </c>
      <c r="E11" s="84" t="str">
        <f t="shared" si="0"/>
        <v/>
      </c>
      <c r="F11" s="85"/>
      <c r="G11" s="85"/>
      <c r="H11" s="85"/>
      <c r="I11" s="85"/>
      <c r="J11" s="85"/>
      <c r="K11" s="85"/>
      <c r="L11" s="85"/>
      <c r="M11" s="85"/>
      <c r="N11" s="85"/>
      <c r="O11" s="85"/>
      <c r="P11" s="85"/>
      <c r="Q11" s="85"/>
    </row>
    <row r="12" spans="1:17" s="32" customFormat="1" ht="14">
      <c r="A12" s="82" t="str">
        <f>IF('Balanse og resultat'!D13=0,"",'Balanse og resultat'!D13)</f>
        <v>Avskrivning</v>
      </c>
      <c r="B12" s="327"/>
      <c r="C12" s="83">
        <f>IF('Balanse og resultat'!E13=0,0,'Balanse og resultat'!E13)</f>
        <v>0</v>
      </c>
      <c r="D12" s="83">
        <f t="shared" si="1"/>
        <v>0</v>
      </c>
      <c r="E12" s="84" t="str">
        <f t="shared" si="0"/>
        <v/>
      </c>
      <c r="F12" s="85"/>
      <c r="G12" s="85"/>
      <c r="H12" s="85"/>
      <c r="I12" s="85"/>
      <c r="J12" s="85"/>
      <c r="K12" s="85"/>
      <c r="L12" s="85"/>
      <c r="M12" s="85"/>
      <c r="N12" s="85"/>
      <c r="O12" s="85"/>
      <c r="P12" s="85"/>
      <c r="Q12" s="85"/>
    </row>
    <row r="13" spans="1:17" s="32" customFormat="1" ht="14">
      <c r="A13" s="86" t="str">
        <f>IF('Balanse og resultat'!D14=0,"",'Balanse og resultat'!D14)</f>
        <v>Annen driftskostnad</v>
      </c>
      <c r="B13" s="324"/>
      <c r="C13" s="87">
        <f>IF('Balanse og resultat'!E14=0,0,'Balanse og resultat'!E14)</f>
        <v>0</v>
      </c>
      <c r="D13" s="331">
        <f t="shared" si="1"/>
        <v>0</v>
      </c>
      <c r="E13" s="88" t="str">
        <f t="shared" si="0"/>
        <v/>
      </c>
      <c r="F13" s="85"/>
      <c r="G13" s="85"/>
      <c r="H13" s="85"/>
      <c r="I13" s="85"/>
      <c r="J13" s="85"/>
      <c r="K13" s="85"/>
      <c r="L13" s="85"/>
      <c r="M13" s="85"/>
      <c r="N13" s="85"/>
      <c r="O13" s="85"/>
      <c r="P13" s="85"/>
      <c r="Q13" s="85"/>
    </row>
    <row r="14" spans="1:17" s="29" customFormat="1" ht="14">
      <c r="A14" s="89" t="str">
        <f>IF('Balanse og resultat'!D15=0,"",'Balanse og resultat'!D15)</f>
        <v>Sum driftskostnader</v>
      </c>
      <c r="B14" s="328">
        <f>SUM(B9:B13)</f>
        <v>0</v>
      </c>
      <c r="C14" s="329">
        <f>SUM(C9:C13)</f>
        <v>0</v>
      </c>
      <c r="D14" s="329">
        <f t="shared" si="1"/>
        <v>0</v>
      </c>
      <c r="E14" s="81" t="str">
        <f t="shared" si="0"/>
        <v/>
      </c>
      <c r="F14" s="78"/>
      <c r="G14" s="78"/>
      <c r="H14" s="78"/>
      <c r="I14" s="78"/>
      <c r="J14" s="78"/>
      <c r="K14" s="78"/>
      <c r="L14" s="78"/>
      <c r="M14" s="78"/>
      <c r="N14" s="78"/>
      <c r="O14" s="78"/>
      <c r="P14" s="78"/>
      <c r="Q14" s="78"/>
    </row>
    <row r="15" spans="1:17" s="29" customFormat="1" ht="14">
      <c r="A15" s="80" t="str">
        <f>IF('Balanse og resultat'!D16=0,"",'Balanse og resultat'!D16)</f>
        <v>Driftsresultat</v>
      </c>
      <c r="B15" s="328">
        <f>B8-B14</f>
        <v>0</v>
      </c>
      <c r="C15" s="329">
        <f>C8-C14</f>
        <v>0</v>
      </c>
      <c r="D15" s="329">
        <f>C15-B15</f>
        <v>0</v>
      </c>
      <c r="E15" s="81" t="str">
        <f t="shared" si="0"/>
        <v/>
      </c>
      <c r="F15" s="78"/>
      <c r="G15" s="78"/>
      <c r="H15" s="78"/>
      <c r="I15" s="78"/>
      <c r="J15" s="78"/>
      <c r="K15" s="78"/>
      <c r="L15" s="78"/>
      <c r="M15" s="78"/>
      <c r="N15" s="78"/>
      <c r="O15" s="78"/>
      <c r="P15" s="78"/>
      <c r="Q15" s="78"/>
    </row>
    <row r="16" spans="1:17" s="29" customFormat="1" ht="14">
      <c r="A16" s="82" t="str">
        <f>IF('Balanse og resultat'!D17=0,"",'Balanse og resultat'!D17)</f>
        <v>Annen rente- og finansinntekt</v>
      </c>
      <c r="B16" s="327"/>
      <c r="C16" s="83">
        <f>IF('Balanse og resultat'!E17=0,0,'Balanse og resultat'!E17)</f>
        <v>0</v>
      </c>
      <c r="D16" s="83">
        <f>+C16-B16</f>
        <v>0</v>
      </c>
      <c r="E16" s="84" t="str">
        <f t="shared" si="0"/>
        <v/>
      </c>
      <c r="F16" s="78"/>
      <c r="G16" s="78"/>
      <c r="H16" s="78"/>
      <c r="I16" s="78"/>
      <c r="J16" s="78"/>
      <c r="K16" s="78"/>
      <c r="L16" s="78"/>
      <c r="M16" s="78"/>
      <c r="N16" s="78"/>
      <c r="O16" s="78"/>
      <c r="P16" s="78"/>
      <c r="Q16" s="78"/>
    </row>
    <row r="17" spans="1:17" s="29" customFormat="1" ht="14">
      <c r="A17" s="86" t="str">
        <f>IF('Balanse og resultat'!D18=0,"",'Balanse og resultat'!D18)</f>
        <v>Annen rente- og finanskostnad</v>
      </c>
      <c r="B17" s="324"/>
      <c r="C17" s="148">
        <f>IF('Balanse og resultat'!E18=0,0,'Balanse og resultat'!E18)</f>
        <v>0</v>
      </c>
      <c r="D17" s="87">
        <f>-(C17-B17)</f>
        <v>0</v>
      </c>
      <c r="E17" s="88" t="str">
        <f t="shared" si="0"/>
        <v/>
      </c>
      <c r="F17" s="78"/>
      <c r="G17" s="78"/>
      <c r="H17" s="78"/>
      <c r="I17" s="78"/>
      <c r="J17" s="78"/>
      <c r="K17" s="78"/>
      <c r="L17" s="78"/>
      <c r="M17" s="78"/>
      <c r="N17" s="78"/>
      <c r="O17" s="78"/>
      <c r="P17" s="78"/>
      <c r="Q17" s="78"/>
    </row>
    <row r="18" spans="1:17" s="29" customFormat="1" ht="14">
      <c r="A18" s="80" t="str">
        <f>IF('Balanse og resultat'!D19=0,"",'Balanse og resultat'!D19)</f>
        <v>Ordinært resultat før skattekostnad</v>
      </c>
      <c r="B18" s="328">
        <f>B15+B16-B17</f>
        <v>0</v>
      </c>
      <c r="C18" s="329">
        <f>C15+C16-C17</f>
        <v>0</v>
      </c>
      <c r="D18" s="329">
        <f>C18-B18</f>
        <v>0</v>
      </c>
      <c r="E18" s="81" t="str">
        <f t="shared" si="0"/>
        <v/>
      </c>
      <c r="F18" s="78"/>
      <c r="G18" s="78"/>
      <c r="H18" s="78"/>
      <c r="I18" s="78"/>
      <c r="J18" s="78"/>
      <c r="K18" s="78"/>
      <c r="L18" s="78"/>
      <c r="M18" s="78"/>
      <c r="N18" s="78"/>
      <c r="O18" s="78"/>
      <c r="P18" s="78"/>
      <c r="Q18" s="78"/>
    </row>
    <row r="19" spans="1:17" s="29" customFormat="1" ht="14">
      <c r="A19" s="86" t="str">
        <f>IF('Balanse og resultat'!D20=0,"",'Balanse og resultat'!D20)</f>
        <v>Skattekostnad på ordinært resultat</v>
      </c>
      <c r="B19" s="330"/>
      <c r="C19" s="87">
        <f>IF('Balanse og resultat'!E20=0,0,'Balanse og resultat'!E20)</f>
        <v>0</v>
      </c>
      <c r="D19" s="331">
        <f>-(C19-B19)</f>
        <v>0</v>
      </c>
      <c r="E19" s="88" t="str">
        <f t="shared" si="0"/>
        <v/>
      </c>
      <c r="F19" s="78"/>
      <c r="G19" s="78"/>
      <c r="H19" s="78"/>
      <c r="I19" s="78"/>
      <c r="J19" s="78"/>
      <c r="K19" s="78"/>
      <c r="L19" s="78"/>
      <c r="M19" s="78"/>
      <c r="N19" s="78"/>
      <c r="O19" s="78"/>
      <c r="P19" s="78"/>
      <c r="Q19" s="78"/>
    </row>
    <row r="20" spans="1:17" s="32" customFormat="1" ht="14">
      <c r="A20" s="80" t="str">
        <f>IF('Balanse og resultat'!D21=0,"",'Balanse og resultat'!D21)</f>
        <v>Ordinært resultat</v>
      </c>
      <c r="B20" s="328">
        <f>B18-B19</f>
        <v>0</v>
      </c>
      <c r="C20" s="329">
        <f>C18-C19</f>
        <v>0</v>
      </c>
      <c r="D20" s="329">
        <f>C20-B20</f>
        <v>0</v>
      </c>
      <c r="E20" s="81" t="str">
        <f t="shared" si="0"/>
        <v/>
      </c>
      <c r="F20" s="85"/>
      <c r="G20" s="85"/>
      <c r="H20" s="85"/>
      <c r="I20" s="85"/>
      <c r="J20" s="85"/>
      <c r="K20" s="85"/>
      <c r="L20" s="85"/>
      <c r="M20" s="85"/>
      <c r="N20" s="85"/>
      <c r="O20" s="85"/>
      <c r="P20" s="85"/>
      <c r="Q20" s="85"/>
    </row>
    <row r="21" spans="1:17" s="32" customFormat="1" ht="14">
      <c r="A21" s="82" t="str">
        <f>IF('Balanse og resultat'!D22=0,"",'Balanse og resultat'!D22)</f>
        <v>Ekstraordinær inntekt</v>
      </c>
      <c r="B21" s="327"/>
      <c r="C21" s="83">
        <f>IF('Balanse og resultat'!E22=0,0,'Balanse og resultat'!E22)</f>
        <v>0</v>
      </c>
      <c r="D21" s="83">
        <f>C21-B21</f>
        <v>0</v>
      </c>
      <c r="E21" s="84" t="str">
        <f t="shared" si="0"/>
        <v/>
      </c>
      <c r="F21" s="85"/>
      <c r="G21" s="85"/>
      <c r="H21" s="85"/>
      <c r="I21" s="85"/>
      <c r="J21" s="85"/>
      <c r="K21" s="85"/>
      <c r="L21" s="85"/>
      <c r="M21" s="85"/>
      <c r="N21" s="85"/>
      <c r="O21" s="85"/>
      <c r="P21" s="85"/>
      <c r="Q21" s="85"/>
    </row>
    <row r="22" spans="1:17" s="32" customFormat="1" ht="14">
      <c r="A22" s="82" t="str">
        <f>IF('Balanse og resultat'!D23=0,"",'Balanse og resultat'!D23)</f>
        <v>Ekstraordinær kostnad</v>
      </c>
      <c r="B22" s="327"/>
      <c r="C22" s="149">
        <f>IF('Balanse og resultat'!E23=0,0,'Balanse og resultat'!E23)</f>
        <v>0</v>
      </c>
      <c r="D22" s="83">
        <f>-(C22-B22)</f>
        <v>0</v>
      </c>
      <c r="E22" s="84" t="str">
        <f t="shared" si="0"/>
        <v/>
      </c>
      <c r="F22" s="85"/>
      <c r="G22" s="85"/>
      <c r="H22" s="85"/>
      <c r="I22" s="85"/>
      <c r="J22" s="85"/>
      <c r="K22" s="85"/>
      <c r="L22" s="85"/>
      <c r="M22" s="85"/>
      <c r="N22" s="85"/>
      <c r="O22" s="85"/>
      <c r="P22" s="85"/>
      <c r="Q22" s="85"/>
    </row>
    <row r="23" spans="1:17" s="29" customFormat="1" ht="14">
      <c r="A23" s="86" t="str">
        <f>IF('Balanse og resultat'!D24=0,"",'Balanse og resultat'!D24)</f>
        <v>Skattekostnad på ekstraordinært resultat</v>
      </c>
      <c r="B23" s="324"/>
      <c r="C23" s="148">
        <f>IF('Balanse og resultat'!E24=0,0,'Balanse og resultat'!E24)</f>
        <v>0</v>
      </c>
      <c r="D23" s="87">
        <f>-(C23-B23)</f>
        <v>0</v>
      </c>
      <c r="E23" s="88" t="str">
        <f t="shared" si="0"/>
        <v/>
      </c>
      <c r="F23" s="78"/>
      <c r="G23" s="78"/>
      <c r="H23" s="78"/>
      <c r="I23" s="78"/>
      <c r="J23" s="78"/>
      <c r="K23" s="78"/>
      <c r="L23" s="78"/>
      <c r="M23" s="78"/>
      <c r="N23" s="78"/>
      <c r="O23" s="78"/>
      <c r="P23" s="78"/>
      <c r="Q23" s="78"/>
    </row>
    <row r="24" spans="1:17" s="32" customFormat="1" ht="14">
      <c r="A24" s="80" t="str">
        <f>IF('Balanse og resultat'!D25=0,"",'Balanse og resultat'!D25)</f>
        <v>Årsresultat</v>
      </c>
      <c r="B24" s="328">
        <f>B20+B21-B22-B23</f>
        <v>0</v>
      </c>
      <c r="C24" s="332">
        <f>C20+C21-C22-C23</f>
        <v>0</v>
      </c>
      <c r="D24" s="332">
        <f>C24-B24</f>
        <v>0</v>
      </c>
      <c r="E24" s="81" t="str">
        <f t="shared" si="0"/>
        <v/>
      </c>
      <c r="F24" s="85"/>
      <c r="G24" s="85"/>
      <c r="H24" s="85"/>
      <c r="I24" s="85"/>
      <c r="J24" s="85"/>
      <c r="K24" s="85"/>
      <c r="L24" s="85"/>
      <c r="M24" s="85"/>
      <c r="N24" s="85"/>
      <c r="O24" s="85"/>
      <c r="P24" s="85"/>
      <c r="Q24" s="85"/>
    </row>
    <row r="25" spans="1:17" s="48" customFormat="1" ht="14">
      <c r="A25" s="92"/>
      <c r="B25" s="90"/>
      <c r="C25" s="90"/>
      <c r="D25" s="90"/>
      <c r="E25" s="90"/>
      <c r="F25" s="91"/>
      <c r="G25" s="91"/>
      <c r="H25" s="91"/>
      <c r="I25" s="91"/>
      <c r="J25" s="91"/>
      <c r="K25" s="91"/>
      <c r="L25" s="91"/>
      <c r="M25" s="91"/>
      <c r="N25" s="91"/>
      <c r="O25" s="91"/>
      <c r="P25" s="91"/>
      <c r="Q25" s="91"/>
    </row>
    <row r="26" spans="1:17" s="48" customFormat="1" ht="14">
      <c r="A26" s="93"/>
      <c r="B26" s="90"/>
      <c r="C26" s="90"/>
      <c r="D26" s="90"/>
      <c r="E26" s="90"/>
      <c r="F26" s="91"/>
      <c r="G26" s="91"/>
      <c r="H26" s="91"/>
      <c r="I26" s="91"/>
      <c r="J26" s="91"/>
      <c r="K26" s="91"/>
      <c r="L26" s="91"/>
      <c r="M26" s="91"/>
      <c r="N26" s="91"/>
      <c r="O26" s="91"/>
      <c r="P26" s="91"/>
      <c r="Q26" s="91"/>
    </row>
    <row r="27" spans="1:17" s="48" customFormat="1" ht="14">
      <c r="A27" s="93"/>
      <c r="B27" s="90"/>
      <c r="C27" s="90"/>
      <c r="D27" s="90"/>
      <c r="E27" s="90"/>
      <c r="F27" s="91"/>
      <c r="G27" s="91"/>
      <c r="H27" s="91"/>
      <c r="I27" s="91"/>
      <c r="J27" s="91"/>
      <c r="K27" s="91"/>
      <c r="L27" s="91"/>
      <c r="M27" s="91"/>
      <c r="N27" s="91"/>
      <c r="O27" s="91"/>
      <c r="P27" s="91"/>
      <c r="Q27" s="91"/>
    </row>
    <row r="28" spans="1:17" s="48" customFormat="1" ht="14">
      <c r="A28" s="93"/>
      <c r="B28" s="90"/>
      <c r="C28" s="90"/>
      <c r="D28" s="90"/>
      <c r="E28" s="90"/>
      <c r="F28" s="91"/>
      <c r="G28" s="91"/>
      <c r="H28" s="91"/>
      <c r="I28" s="91"/>
      <c r="J28" s="91"/>
      <c r="K28" s="91"/>
      <c r="L28" s="91"/>
      <c r="M28" s="91"/>
      <c r="N28" s="91"/>
      <c r="O28" s="91"/>
      <c r="P28" s="91"/>
      <c r="Q28" s="91"/>
    </row>
    <row r="29" spans="1:17" s="48" customFormat="1" ht="14">
      <c r="A29" s="93"/>
      <c r="B29" s="90"/>
      <c r="C29" s="90"/>
      <c r="D29" s="90"/>
      <c r="E29" s="90"/>
      <c r="F29" s="91"/>
      <c r="G29" s="91"/>
      <c r="H29" s="91"/>
      <c r="I29" s="91"/>
      <c r="J29" s="91"/>
      <c r="K29" s="91"/>
      <c r="L29" s="91"/>
      <c r="M29" s="91"/>
      <c r="N29" s="91"/>
      <c r="O29" s="91"/>
      <c r="P29" s="91"/>
      <c r="Q29" s="91"/>
    </row>
    <row r="30" spans="1:17" s="48" customFormat="1" ht="14">
      <c r="A30" s="93"/>
      <c r="B30" s="90"/>
      <c r="C30" s="90"/>
      <c r="D30" s="90"/>
      <c r="E30" s="90"/>
      <c r="F30" s="91"/>
      <c r="G30" s="91"/>
      <c r="H30" s="91"/>
      <c r="I30" s="91"/>
      <c r="J30" s="91"/>
      <c r="K30" s="91"/>
      <c r="L30" s="91"/>
      <c r="M30" s="91"/>
      <c r="N30" s="91"/>
      <c r="O30" s="91"/>
      <c r="P30" s="91"/>
      <c r="Q30" s="91"/>
    </row>
    <row r="31" spans="1:17" s="48" customFormat="1" ht="14">
      <c r="A31" s="93"/>
      <c r="B31" s="90"/>
      <c r="C31" s="90"/>
      <c r="D31" s="90"/>
      <c r="E31" s="90"/>
      <c r="F31" s="91"/>
      <c r="G31" s="91"/>
      <c r="H31" s="91"/>
      <c r="I31" s="91"/>
      <c r="J31" s="91"/>
      <c r="K31" s="91"/>
      <c r="L31" s="91"/>
      <c r="M31" s="91"/>
      <c r="N31" s="91"/>
      <c r="O31" s="91"/>
      <c r="P31" s="91"/>
      <c r="Q31" s="91"/>
    </row>
    <row r="32" spans="1:17" s="48" customFormat="1">
      <c r="A32" s="91"/>
      <c r="B32" s="94"/>
      <c r="C32" s="94"/>
      <c r="D32" s="94"/>
      <c r="E32" s="94"/>
      <c r="F32" s="91"/>
      <c r="G32" s="91"/>
      <c r="H32" s="91"/>
      <c r="I32" s="91"/>
      <c r="J32" s="91"/>
      <c r="K32" s="91"/>
      <c r="L32" s="91"/>
      <c r="M32" s="91"/>
      <c r="N32" s="91"/>
      <c r="O32" s="91"/>
      <c r="P32" s="91"/>
      <c r="Q32" s="91"/>
    </row>
    <row r="33" spans="1:17" s="48" customFormat="1">
      <c r="A33" s="91"/>
      <c r="B33" s="94"/>
      <c r="C33" s="94"/>
      <c r="D33" s="94"/>
      <c r="E33" s="94"/>
      <c r="F33" s="91"/>
      <c r="G33" s="91"/>
      <c r="H33" s="91"/>
      <c r="I33" s="91"/>
      <c r="J33" s="91"/>
      <c r="K33" s="91"/>
      <c r="L33" s="91"/>
      <c r="M33" s="91"/>
      <c r="N33" s="91"/>
      <c r="O33" s="91"/>
      <c r="P33" s="91"/>
      <c r="Q33" s="91"/>
    </row>
    <row r="34" spans="1:17">
      <c r="A34" s="91"/>
      <c r="B34" s="91"/>
      <c r="C34" s="91"/>
      <c r="D34" s="91"/>
      <c r="E34" s="91"/>
      <c r="F34" s="95"/>
      <c r="G34" s="95"/>
      <c r="H34" s="95"/>
      <c r="I34" s="95"/>
      <c r="J34" s="95"/>
      <c r="K34" s="95"/>
      <c r="L34" s="95"/>
      <c r="M34" s="95"/>
      <c r="N34" s="95"/>
      <c r="O34" s="95"/>
      <c r="P34" s="95"/>
      <c r="Q34" s="95"/>
    </row>
    <row r="35" spans="1:17">
      <c r="A35" s="91"/>
      <c r="B35" s="91"/>
      <c r="C35" s="91"/>
      <c r="D35" s="91"/>
      <c r="E35" s="91"/>
      <c r="F35" s="95"/>
      <c r="G35" s="95"/>
      <c r="H35" s="95"/>
      <c r="I35" s="95"/>
      <c r="J35" s="95"/>
      <c r="K35" s="95"/>
      <c r="L35" s="95"/>
      <c r="M35" s="95"/>
      <c r="N35" s="95"/>
      <c r="O35" s="95"/>
      <c r="P35" s="95"/>
      <c r="Q35" s="95"/>
    </row>
    <row r="36" spans="1:17">
      <c r="A36" s="91"/>
      <c r="B36" s="91"/>
      <c r="C36" s="91"/>
      <c r="D36" s="91"/>
      <c r="E36" s="91"/>
      <c r="F36" s="95"/>
      <c r="G36" s="95"/>
      <c r="H36" s="95"/>
      <c r="I36" s="95"/>
      <c r="J36" s="95"/>
      <c r="K36" s="95"/>
      <c r="L36" s="95"/>
      <c r="M36" s="95"/>
      <c r="N36" s="95"/>
      <c r="O36" s="95"/>
      <c r="P36" s="95"/>
      <c r="Q36" s="95"/>
    </row>
    <row r="37" spans="1:17">
      <c r="A37" s="48"/>
      <c r="B37" s="48"/>
      <c r="C37" s="48"/>
      <c r="D37" s="48"/>
      <c r="E37" s="48"/>
    </row>
    <row r="38" spans="1:17">
      <c r="A38" s="48"/>
      <c r="B38" s="48"/>
      <c r="C38" s="48"/>
      <c r="D38" s="48"/>
      <c r="E38" s="48"/>
    </row>
    <row r="39" spans="1:17">
      <c r="A39" s="48"/>
      <c r="B39" s="48"/>
      <c r="C39" s="48"/>
      <c r="D39" s="48"/>
      <c r="E39" s="48"/>
    </row>
    <row r="40" spans="1:17">
      <c r="A40" s="48"/>
      <c r="B40" s="48"/>
      <c r="C40" s="48"/>
      <c r="D40" s="48"/>
      <c r="E40" s="48"/>
    </row>
    <row r="41" spans="1:17">
      <c r="A41" s="48"/>
      <c r="B41" s="48"/>
      <c r="C41" s="48"/>
      <c r="D41" s="48"/>
      <c r="E41" s="48"/>
    </row>
    <row r="42" spans="1:17">
      <c r="A42" s="48"/>
      <c r="B42" s="48"/>
      <c r="C42" s="48"/>
      <c r="D42" s="48"/>
      <c r="E42" s="48"/>
    </row>
    <row r="43" spans="1:17">
      <c r="A43" s="48"/>
      <c r="B43" s="48"/>
      <c r="C43" s="48"/>
      <c r="D43" s="48"/>
      <c r="E43" s="48"/>
    </row>
    <row r="44" spans="1:17">
      <c r="A44" s="48"/>
      <c r="B44" s="48"/>
      <c r="C44" s="48"/>
      <c r="D44" s="48"/>
      <c r="E44" s="48"/>
    </row>
    <row r="45" spans="1:17">
      <c r="A45" s="48"/>
      <c r="B45" s="48"/>
      <c r="C45" s="48"/>
      <c r="D45" s="48"/>
      <c r="E45" s="48"/>
    </row>
    <row r="46" spans="1:17">
      <c r="A46" s="48"/>
      <c r="B46" s="48"/>
      <c r="C46" s="48"/>
      <c r="D46" s="48"/>
      <c r="E46" s="48"/>
    </row>
    <row r="47" spans="1:17">
      <c r="A47" s="48"/>
      <c r="B47" s="48"/>
      <c r="C47" s="48"/>
      <c r="D47" s="48"/>
      <c r="E47" s="48"/>
    </row>
    <row r="48" spans="1:17" ht="14">
      <c r="A48" s="31" t="str">
        <f>"Navn:/oppgavenr.: "&amp;Konteringsliste!C2</f>
        <v xml:space="preserve">Navn:/oppgavenr.: </v>
      </c>
      <c r="B48" s="48"/>
      <c r="C48" s="48"/>
      <c r="D48" s="48"/>
      <c r="E48" s="48"/>
    </row>
    <row r="49" spans="1:6">
      <c r="A49" s="48"/>
      <c r="B49" s="48"/>
      <c r="C49" s="48"/>
      <c r="D49" s="48"/>
      <c r="E49" s="48"/>
    </row>
    <row r="50" spans="1:6" ht="20">
      <c r="A50" s="96" t="str">
        <f t="shared" ref="A50:A70" si="2">IF(A4=0,"",A4)</f>
        <v xml:space="preserve">  Budsjett og regnskap </v>
      </c>
      <c r="B50" s="97"/>
      <c r="C50" s="97"/>
      <c r="D50" s="97"/>
      <c r="E50" s="98"/>
      <c r="F50" s="48" t="str">
        <f>IF(F4=0,"",F4)</f>
        <v/>
      </c>
    </row>
    <row r="51" spans="1:6" ht="18">
      <c r="A51" s="152" t="str">
        <f t="shared" si="2"/>
        <v/>
      </c>
      <c r="B51" s="156" t="str">
        <f t="shared" ref="B51:E70" si="3">IF(B5=0,"",B5)</f>
        <v>Budsjett</v>
      </c>
      <c r="C51" s="156" t="str">
        <f t="shared" si="3"/>
        <v>Regnskap</v>
      </c>
      <c r="D51" s="156" t="str">
        <f t="shared" si="3"/>
        <v>Avvik i kr</v>
      </c>
      <c r="E51" s="153" t="str">
        <f t="shared" si="3"/>
        <v>Avvik i %</v>
      </c>
    </row>
    <row r="52" spans="1:6" ht="14">
      <c r="A52" s="150" t="str">
        <f t="shared" si="2"/>
        <v>Salgsinntekt</v>
      </c>
      <c r="B52" s="157" t="str">
        <f t="shared" si="3"/>
        <v/>
      </c>
      <c r="C52" s="157" t="str">
        <f t="shared" si="3"/>
        <v/>
      </c>
      <c r="D52" s="157" t="str">
        <f t="shared" si="3"/>
        <v/>
      </c>
      <c r="E52" s="170" t="str">
        <f t="shared" si="3"/>
        <v/>
      </c>
    </row>
    <row r="53" spans="1:6" ht="14">
      <c r="A53" s="151" t="str">
        <f t="shared" si="2"/>
        <v>Annen driftsinntekt</v>
      </c>
      <c r="B53" s="158" t="str">
        <f t="shared" si="3"/>
        <v/>
      </c>
      <c r="C53" s="158" t="str">
        <f t="shared" si="3"/>
        <v/>
      </c>
      <c r="D53" s="158" t="str">
        <f t="shared" si="3"/>
        <v/>
      </c>
      <c r="E53" s="171" t="str">
        <f t="shared" si="3"/>
        <v/>
      </c>
    </row>
    <row r="54" spans="1:6" ht="14">
      <c r="A54" s="155" t="str">
        <f t="shared" si="2"/>
        <v>Sum driftsinntekter</v>
      </c>
      <c r="B54" s="159" t="str">
        <f t="shared" si="3"/>
        <v/>
      </c>
      <c r="C54" s="159" t="str">
        <f t="shared" si="3"/>
        <v/>
      </c>
      <c r="D54" s="159" t="str">
        <f t="shared" si="3"/>
        <v/>
      </c>
      <c r="E54" s="172" t="str">
        <f t="shared" si="3"/>
        <v/>
      </c>
    </row>
    <row r="55" spans="1:6" ht="14">
      <c r="A55" s="150" t="str">
        <f t="shared" si="2"/>
        <v>Varekostnad</v>
      </c>
      <c r="B55" s="157" t="str">
        <f t="shared" si="3"/>
        <v/>
      </c>
      <c r="C55" s="157" t="str">
        <f t="shared" si="3"/>
        <v/>
      </c>
      <c r="D55" s="157" t="str">
        <f t="shared" si="3"/>
        <v/>
      </c>
      <c r="E55" s="170" t="str">
        <f t="shared" si="3"/>
        <v/>
      </c>
    </row>
    <row r="56" spans="1:6" ht="14">
      <c r="A56" s="150" t="str">
        <f t="shared" si="2"/>
        <v>Endring i beholdning ViA og Fv</v>
      </c>
      <c r="B56" s="157" t="str">
        <f t="shared" si="3"/>
        <v/>
      </c>
      <c r="C56" s="157" t="str">
        <f t="shared" si="3"/>
        <v/>
      </c>
      <c r="D56" s="157" t="str">
        <f t="shared" si="3"/>
        <v/>
      </c>
      <c r="E56" s="170" t="str">
        <f t="shared" si="3"/>
        <v/>
      </c>
    </row>
    <row r="57" spans="1:6" ht="14">
      <c r="A57" s="150" t="str">
        <f t="shared" si="2"/>
        <v>Lønnskostnad</v>
      </c>
      <c r="B57" s="157" t="str">
        <f t="shared" si="3"/>
        <v/>
      </c>
      <c r="C57" s="157" t="str">
        <f t="shared" si="3"/>
        <v/>
      </c>
      <c r="D57" s="157" t="str">
        <f t="shared" si="3"/>
        <v/>
      </c>
      <c r="E57" s="170" t="str">
        <f t="shared" si="3"/>
        <v/>
      </c>
    </row>
    <row r="58" spans="1:6" ht="14">
      <c r="A58" s="150" t="str">
        <f t="shared" si="2"/>
        <v>Avskrivning</v>
      </c>
      <c r="B58" s="157" t="str">
        <f t="shared" si="3"/>
        <v/>
      </c>
      <c r="C58" s="157" t="str">
        <f t="shared" si="3"/>
        <v/>
      </c>
      <c r="D58" s="157" t="str">
        <f t="shared" si="3"/>
        <v/>
      </c>
      <c r="E58" s="170" t="str">
        <f t="shared" si="3"/>
        <v/>
      </c>
    </row>
    <row r="59" spans="1:6" ht="14">
      <c r="A59" s="151" t="str">
        <f t="shared" si="2"/>
        <v>Annen driftskostnad</v>
      </c>
      <c r="B59" s="158" t="str">
        <f t="shared" si="3"/>
        <v/>
      </c>
      <c r="C59" s="158" t="str">
        <f t="shared" si="3"/>
        <v/>
      </c>
      <c r="D59" s="158" t="str">
        <f t="shared" si="3"/>
        <v/>
      </c>
      <c r="E59" s="171" t="str">
        <f t="shared" si="3"/>
        <v/>
      </c>
    </row>
    <row r="60" spans="1:6" ht="14">
      <c r="A60" s="155" t="str">
        <f t="shared" si="2"/>
        <v>Sum driftskostnader</v>
      </c>
      <c r="B60" s="159" t="str">
        <f t="shared" si="3"/>
        <v/>
      </c>
      <c r="C60" s="159" t="str">
        <f t="shared" si="3"/>
        <v/>
      </c>
      <c r="D60" s="159" t="str">
        <f t="shared" si="3"/>
        <v/>
      </c>
      <c r="E60" s="172" t="str">
        <f t="shared" si="3"/>
        <v/>
      </c>
    </row>
    <row r="61" spans="1:6" ht="14">
      <c r="A61" s="155" t="str">
        <f t="shared" si="2"/>
        <v>Driftsresultat</v>
      </c>
      <c r="B61" s="159" t="str">
        <f t="shared" si="3"/>
        <v/>
      </c>
      <c r="C61" s="159" t="str">
        <f t="shared" si="3"/>
        <v/>
      </c>
      <c r="D61" s="159" t="str">
        <f t="shared" si="3"/>
        <v/>
      </c>
      <c r="E61" s="172" t="str">
        <f t="shared" si="3"/>
        <v/>
      </c>
    </row>
    <row r="62" spans="1:6" ht="14">
      <c r="A62" s="150" t="str">
        <f t="shared" si="2"/>
        <v>Annen rente- og finansinntekt</v>
      </c>
      <c r="B62" s="157" t="str">
        <f t="shared" si="3"/>
        <v/>
      </c>
      <c r="C62" s="157" t="str">
        <f t="shared" si="3"/>
        <v/>
      </c>
      <c r="D62" s="157" t="str">
        <f t="shared" si="3"/>
        <v/>
      </c>
      <c r="E62" s="170" t="str">
        <f t="shared" si="3"/>
        <v/>
      </c>
    </row>
    <row r="63" spans="1:6" ht="14">
      <c r="A63" s="151" t="str">
        <f t="shared" si="2"/>
        <v>Annen rente- og finanskostnad</v>
      </c>
      <c r="B63" s="158" t="str">
        <f t="shared" si="3"/>
        <v/>
      </c>
      <c r="C63" s="158" t="str">
        <f t="shared" si="3"/>
        <v/>
      </c>
      <c r="D63" s="158" t="str">
        <f t="shared" si="3"/>
        <v/>
      </c>
      <c r="E63" s="171" t="str">
        <f t="shared" si="3"/>
        <v/>
      </c>
    </row>
    <row r="64" spans="1:6" ht="14">
      <c r="A64" s="155" t="str">
        <f t="shared" si="2"/>
        <v>Ordinært resultat før skattekostnad</v>
      </c>
      <c r="B64" s="159" t="str">
        <f t="shared" si="3"/>
        <v/>
      </c>
      <c r="C64" s="159" t="str">
        <f t="shared" si="3"/>
        <v/>
      </c>
      <c r="D64" s="159" t="str">
        <f t="shared" si="3"/>
        <v/>
      </c>
      <c r="E64" s="172" t="str">
        <f t="shared" si="3"/>
        <v/>
      </c>
    </row>
    <row r="65" spans="1:6" ht="14">
      <c r="A65" s="154" t="str">
        <f t="shared" si="2"/>
        <v>Skattekostnad på ordinært resultat</v>
      </c>
      <c r="B65" s="160" t="str">
        <f t="shared" si="3"/>
        <v/>
      </c>
      <c r="C65" s="160" t="str">
        <f t="shared" si="3"/>
        <v/>
      </c>
      <c r="D65" s="160" t="str">
        <f t="shared" si="3"/>
        <v/>
      </c>
      <c r="E65" s="173" t="str">
        <f t="shared" si="3"/>
        <v/>
      </c>
    </row>
    <row r="66" spans="1:6" ht="14">
      <c r="A66" s="155" t="str">
        <f t="shared" si="2"/>
        <v>Ordinært resultat</v>
      </c>
      <c r="B66" s="159" t="str">
        <f t="shared" si="3"/>
        <v/>
      </c>
      <c r="C66" s="159" t="str">
        <f t="shared" si="3"/>
        <v/>
      </c>
      <c r="D66" s="159" t="str">
        <f t="shared" si="3"/>
        <v/>
      </c>
      <c r="E66" s="172" t="str">
        <f t="shared" si="3"/>
        <v/>
      </c>
    </row>
    <row r="67" spans="1:6" ht="14">
      <c r="A67" s="150" t="str">
        <f t="shared" si="2"/>
        <v>Ekstraordinær inntekt</v>
      </c>
      <c r="B67" s="157" t="str">
        <f t="shared" si="3"/>
        <v/>
      </c>
      <c r="C67" s="157" t="str">
        <f t="shared" si="3"/>
        <v/>
      </c>
      <c r="D67" s="157" t="str">
        <f t="shared" si="3"/>
        <v/>
      </c>
      <c r="E67" s="170" t="str">
        <f t="shared" si="3"/>
        <v/>
      </c>
    </row>
    <row r="68" spans="1:6" ht="14">
      <c r="A68" s="150" t="str">
        <f t="shared" si="2"/>
        <v>Ekstraordinær kostnad</v>
      </c>
      <c r="B68" s="157" t="str">
        <f t="shared" si="3"/>
        <v/>
      </c>
      <c r="C68" s="157" t="str">
        <f t="shared" si="3"/>
        <v/>
      </c>
      <c r="D68" s="157" t="str">
        <f t="shared" si="3"/>
        <v/>
      </c>
      <c r="E68" s="170" t="str">
        <f t="shared" si="3"/>
        <v/>
      </c>
    </row>
    <row r="69" spans="1:6" ht="14">
      <c r="A69" s="151" t="str">
        <f t="shared" si="2"/>
        <v>Skattekostnad på ekstraordinært resultat</v>
      </c>
      <c r="B69" s="158" t="str">
        <f t="shared" si="3"/>
        <v/>
      </c>
      <c r="C69" s="158" t="str">
        <f t="shared" si="3"/>
        <v/>
      </c>
      <c r="D69" s="158" t="str">
        <f t="shared" si="3"/>
        <v/>
      </c>
      <c r="E69" s="171" t="str">
        <f t="shared" si="3"/>
        <v/>
      </c>
    </row>
    <row r="70" spans="1:6" ht="14">
      <c r="A70" s="155" t="str">
        <f t="shared" si="2"/>
        <v>Årsresultat</v>
      </c>
      <c r="B70" s="159" t="str">
        <f t="shared" si="3"/>
        <v/>
      </c>
      <c r="C70" s="159" t="str">
        <f t="shared" si="3"/>
        <v/>
      </c>
      <c r="D70" s="159" t="str">
        <f t="shared" si="3"/>
        <v/>
      </c>
      <c r="E70" s="172" t="str">
        <f t="shared" si="3"/>
        <v/>
      </c>
    </row>
    <row r="71" spans="1:6" ht="14">
      <c r="A71" s="346"/>
      <c r="B71" s="347"/>
      <c r="C71" s="347"/>
      <c r="D71" s="347"/>
      <c r="E71" s="348"/>
      <c r="F71" s="48"/>
    </row>
    <row r="72" spans="1:6" ht="14">
      <c r="A72" s="349"/>
      <c r="B72" s="347"/>
      <c r="C72" s="347"/>
      <c r="D72" s="347"/>
      <c r="E72" s="348"/>
      <c r="F72" s="48"/>
    </row>
    <row r="73" spans="1:6" ht="14">
      <c r="A73" s="349"/>
      <c r="B73" s="347"/>
      <c r="C73" s="347"/>
      <c r="D73" s="347"/>
      <c r="E73" s="348"/>
      <c r="F73" s="48"/>
    </row>
    <row r="74" spans="1:6" ht="14">
      <c r="A74" s="350"/>
      <c r="B74" s="351"/>
      <c r="C74" s="351"/>
      <c r="D74" s="351"/>
      <c r="E74" s="352"/>
      <c r="F74" s="48"/>
    </row>
  </sheetData>
  <sheetProtection sheet="1" objects="1" scenarios="1"/>
  <phoneticPr fontId="26" type="noConversion"/>
  <pageMargins left="0.59" right="0.43000000000000005" top="0.98" bottom="0.98" header="0.51" footer="0.51"/>
  <pageSetup paperSize="9" scale="87" orientation="portrait" horizontalDpi="4294967292" verticalDpi="4294967292"/>
  <headerFooter>
    <oddHeader>&amp;RUtskriftsdato &amp;D kl. &amp;T</oddHead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Line="0" autoPict="0" macro="[0]!Module4.tilbake">
                <anchor moveWithCells="1" sizeWithCells="1">
                  <from>
                    <xdr:col>0</xdr:col>
                    <xdr:colOff>114300</xdr:colOff>
                    <xdr:row>0</xdr:row>
                    <xdr:rowOff>88900</xdr:rowOff>
                  </from>
                  <to>
                    <xdr:col>0</xdr:col>
                    <xdr:colOff>2641600</xdr:colOff>
                    <xdr:row>2</xdr:row>
                    <xdr:rowOff>50800</xdr:rowOff>
                  </to>
                </anchor>
              </controlPr>
            </control>
          </mc:Choice>
        </mc:AlternateContent>
        <mc:AlternateContent xmlns:mc="http://schemas.openxmlformats.org/markup-compatibility/2006">
          <mc:Choice Requires="x14">
            <control shapeId="3074" r:id="rId4" name="Button 2">
              <controlPr defaultSize="0" print="0" autoFill="0" autoLine="0" autoPict="0" macro="[0]!utskrift">
                <anchor moveWithCells="1" sizeWithCells="1">
                  <from>
                    <xdr:col>0</xdr:col>
                    <xdr:colOff>2641600</xdr:colOff>
                    <xdr:row>0</xdr:row>
                    <xdr:rowOff>88900</xdr:rowOff>
                  </from>
                  <to>
                    <xdr:col>1</xdr:col>
                    <xdr:colOff>355600</xdr:colOff>
                    <xdr:row>2</xdr:row>
                    <xdr:rowOff>50800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5">
    <pageSetUpPr fitToPage="1"/>
  </sheetPr>
  <dimension ref="A1:M21"/>
  <sheetViews>
    <sheetView showGridLines="0" workbookViewId="0">
      <pane ySplit="3" topLeftCell="A4" activePane="bottomLeft" state="frozen"/>
      <selection pane="bottomLeft"/>
    </sheetView>
  </sheetViews>
  <sheetFormatPr baseColWidth="10" defaultColWidth="9.1796875" defaultRowHeight="12.5"/>
  <cols>
    <col min="1" max="1" width="7.6328125" style="102" customWidth="1"/>
    <col min="2" max="2" width="18.36328125" style="102" customWidth="1"/>
    <col min="3" max="3" width="10.36328125" style="102" customWidth="1"/>
    <col min="4" max="4" width="9.1796875" style="102" customWidth="1"/>
    <col min="5" max="5" width="7.6328125" style="102" customWidth="1"/>
    <col min="6" max="6" width="18.36328125" style="102" customWidth="1"/>
    <col min="7" max="7" width="10.36328125" style="102" customWidth="1"/>
    <col min="8" max="16384" width="9.1796875" style="102"/>
  </cols>
  <sheetData>
    <row r="1" spans="1:13" ht="27" customHeight="1">
      <c r="A1" s="100"/>
      <c r="B1" s="100"/>
      <c r="C1" s="100"/>
      <c r="D1" s="65"/>
      <c r="E1" s="66"/>
      <c r="F1" s="65"/>
      <c r="G1" s="101"/>
      <c r="H1" s="101"/>
      <c r="I1" s="101"/>
      <c r="J1" s="101"/>
      <c r="K1" s="101"/>
      <c r="L1" s="101"/>
      <c r="M1" s="101"/>
    </row>
    <row r="2" spans="1:13" ht="13" customHeight="1">
      <c r="A2" s="126" t="str">
        <f>"Navn:/oppgavenr.: "&amp;Konteringsliste!C2</f>
        <v xml:space="preserve">Navn:/oppgavenr.: </v>
      </c>
      <c r="B2" s="117"/>
      <c r="C2" s="117"/>
      <c r="D2" s="118"/>
      <c r="E2" s="119"/>
      <c r="F2" s="118"/>
    </row>
    <row r="3" spans="1:13" ht="18.75" customHeight="1">
      <c r="A3" s="130">
        <f>Konteringsliste!E2</f>
        <v>0</v>
      </c>
      <c r="B3" s="127"/>
      <c r="C3" s="127"/>
      <c r="D3" s="127"/>
      <c r="E3" s="127"/>
      <c r="F3" s="127"/>
      <c r="G3" s="127"/>
    </row>
    <row r="4" spans="1:13" ht="15.5">
      <c r="A4" s="53" t="s">
        <v>97</v>
      </c>
      <c r="B4" s="51"/>
      <c r="C4" s="52"/>
      <c r="D4" s="103"/>
      <c r="E4" s="53" t="s">
        <v>98</v>
      </c>
      <c r="F4" s="103"/>
    </row>
    <row r="5" spans="1:13" ht="13">
      <c r="A5" s="104" t="s">
        <v>99</v>
      </c>
      <c r="B5" s="105" t="s">
        <v>100</v>
      </c>
      <c r="C5" s="106" t="s">
        <v>101</v>
      </c>
      <c r="E5" s="104" t="s">
        <v>102</v>
      </c>
      <c r="F5" s="105" t="s">
        <v>103</v>
      </c>
      <c r="G5" s="106" t="s">
        <v>101</v>
      </c>
    </row>
    <row r="6" spans="1:13">
      <c r="A6" s="107">
        <f>Konteringsliste!BH5</f>
        <v>15001</v>
      </c>
      <c r="B6" s="108" t="str">
        <f>IF(Konteringsliste!H18=0,"",VLOOKUP(A6,kontoplan,2))</f>
        <v/>
      </c>
      <c r="C6" s="109">
        <f>Konteringsliste!BH96</f>
        <v>0</v>
      </c>
      <c r="E6" s="107">
        <f>Konteringsliste!BR5</f>
        <v>24001</v>
      </c>
      <c r="F6" s="108" t="str">
        <f>IF(Konteringsliste!H7=0,"",VLOOKUP(E6,kontoplan,2))</f>
        <v/>
      </c>
      <c r="G6" s="109">
        <f>Konteringsliste!BR96</f>
        <v>0</v>
      </c>
      <c r="H6" s="103"/>
      <c r="I6" s="108"/>
      <c r="J6" s="110"/>
    </row>
    <row r="7" spans="1:13">
      <c r="A7" s="107">
        <f>Konteringsliste!BI5</f>
        <v>15002</v>
      </c>
      <c r="B7" s="108" t="str">
        <f>IF(Konteringsliste!H19=0,"",VLOOKUP(A7,kontoplan,2))</f>
        <v/>
      </c>
      <c r="C7" s="109">
        <f>Konteringsliste!BI96</f>
        <v>0</v>
      </c>
      <c r="E7" s="107">
        <f>Konteringsliste!BS5</f>
        <v>24002</v>
      </c>
      <c r="F7" s="108" t="str">
        <f>IF(Konteringsliste!H8=0,"",VLOOKUP(E7,kontoplan,2))</f>
        <v/>
      </c>
      <c r="G7" s="109">
        <f>Konteringsliste!BS96</f>
        <v>0</v>
      </c>
      <c r="H7" s="111"/>
      <c r="I7" s="111"/>
      <c r="J7" s="111"/>
    </row>
    <row r="8" spans="1:13">
      <c r="A8" s="107">
        <f>Konteringsliste!BJ5</f>
        <v>15003</v>
      </c>
      <c r="B8" s="108" t="str">
        <f>IF(Konteringsliste!H20=0,"",VLOOKUP(A8,kontoplan,2))</f>
        <v/>
      </c>
      <c r="C8" s="109">
        <f>Konteringsliste!BJ96</f>
        <v>0</v>
      </c>
      <c r="E8" s="107">
        <f>Konteringsliste!BT5</f>
        <v>24003</v>
      </c>
      <c r="F8" s="108" t="str">
        <f>IF(Konteringsliste!H9=0,"",VLOOKUP(E8,kontoplan,2))</f>
        <v/>
      </c>
      <c r="G8" s="109">
        <f>Konteringsliste!BT96</f>
        <v>0</v>
      </c>
      <c r="H8" s="111"/>
      <c r="I8" s="111"/>
      <c r="J8" s="111"/>
    </row>
    <row r="9" spans="1:13">
      <c r="A9" s="107">
        <f>Konteringsliste!BK5</f>
        <v>15004</v>
      </c>
      <c r="B9" s="108" t="str">
        <f>IF(Konteringsliste!H21=0,"",VLOOKUP(A9,kontoplan,2))</f>
        <v/>
      </c>
      <c r="C9" s="109">
        <f>Konteringsliste!BK96</f>
        <v>0</v>
      </c>
      <c r="E9" s="107">
        <f>Konteringsliste!BU5</f>
        <v>24004</v>
      </c>
      <c r="F9" s="108" t="str">
        <f>IF(Konteringsliste!H10=0,"",VLOOKUP(E9,kontoplan,2))</f>
        <v/>
      </c>
      <c r="G9" s="109">
        <f>Konteringsliste!BU96</f>
        <v>0</v>
      </c>
      <c r="H9" s="111"/>
      <c r="I9" s="111"/>
      <c r="J9" s="111"/>
    </row>
    <row r="10" spans="1:13">
      <c r="A10" s="107">
        <f>Konteringsliste!BL5</f>
        <v>15005</v>
      </c>
      <c r="B10" s="108" t="str">
        <f>IF(Konteringsliste!H22=0,"",VLOOKUP(A10,kontoplan,2))</f>
        <v/>
      </c>
      <c r="C10" s="109">
        <f>Konteringsliste!BL96</f>
        <v>0</v>
      </c>
      <c r="E10" s="107">
        <f>Konteringsliste!BV5</f>
        <v>24005</v>
      </c>
      <c r="F10" s="108" t="str">
        <f>IF(Konteringsliste!H11=0,"",VLOOKUP(E10,kontoplan,2))</f>
        <v/>
      </c>
      <c r="G10" s="109">
        <f>Konteringsliste!BV96</f>
        <v>0</v>
      </c>
      <c r="H10" s="111"/>
      <c r="I10" s="111"/>
      <c r="J10" s="111"/>
    </row>
    <row r="11" spans="1:13">
      <c r="A11" s="107">
        <f>Konteringsliste!BM5</f>
        <v>15006</v>
      </c>
      <c r="B11" s="108" t="str">
        <f>IF(Konteringsliste!H23=0,"",VLOOKUP(A11,kontoplan,2))</f>
        <v/>
      </c>
      <c r="C11" s="109">
        <f>Konteringsliste!BM96</f>
        <v>0</v>
      </c>
      <c r="E11" s="107">
        <f>Konteringsliste!BW5</f>
        <v>24006</v>
      </c>
      <c r="F11" s="108" t="str">
        <f>IF(Konteringsliste!H12=0,"",VLOOKUP(E11,kontoplan,2))</f>
        <v/>
      </c>
      <c r="G11" s="109">
        <f>Konteringsliste!BW96</f>
        <v>0</v>
      </c>
      <c r="H11" s="111"/>
      <c r="I11" s="111"/>
      <c r="J11" s="111"/>
    </row>
    <row r="12" spans="1:13">
      <c r="A12" s="107">
        <f>Konteringsliste!BN5</f>
        <v>15007</v>
      </c>
      <c r="B12" s="108" t="str">
        <f>IF(Konteringsliste!H24=0,"",VLOOKUP(A12,kontoplan,2))</f>
        <v/>
      </c>
      <c r="C12" s="109">
        <f>Konteringsliste!BN96</f>
        <v>0</v>
      </c>
      <c r="E12" s="107">
        <f>Konteringsliste!BX5</f>
        <v>24007</v>
      </c>
      <c r="F12" s="108" t="str">
        <f>IF(Konteringsliste!H13=0,"",VLOOKUP(E12,kontoplan,2))</f>
        <v/>
      </c>
      <c r="G12" s="109">
        <f>Konteringsliste!BX96</f>
        <v>0</v>
      </c>
      <c r="H12" s="111"/>
      <c r="I12" s="111"/>
      <c r="J12" s="111"/>
    </row>
    <row r="13" spans="1:13">
      <c r="A13" s="107">
        <f>Konteringsliste!BO5</f>
        <v>15008</v>
      </c>
      <c r="B13" s="108" t="str">
        <f>IF(Konteringsliste!H25=0,"",VLOOKUP(A13,kontoplan,2))</f>
        <v/>
      </c>
      <c r="C13" s="109">
        <f>Konteringsliste!BO96</f>
        <v>0</v>
      </c>
      <c r="E13" s="107">
        <f>Konteringsliste!BY5</f>
        <v>24008</v>
      </c>
      <c r="F13" s="108" t="str">
        <f>IF(Konteringsliste!H14=0,"",VLOOKUP(E13,kontoplan,2))</f>
        <v/>
      </c>
      <c r="G13" s="109">
        <f>Konteringsliste!BY96</f>
        <v>0</v>
      </c>
    </row>
    <row r="14" spans="1:13">
      <c r="A14" s="107">
        <f>Konteringsliste!BP5</f>
        <v>15009</v>
      </c>
      <c r="B14" s="108" t="str">
        <f>IF(Konteringsliste!H26=0,"",VLOOKUP(A14,kontoplan,2))</f>
        <v/>
      </c>
      <c r="C14" s="109">
        <f>Konteringsliste!BP96</f>
        <v>0</v>
      </c>
      <c r="E14" s="107">
        <f>Konteringsliste!BZ5</f>
        <v>24009</v>
      </c>
      <c r="F14" s="108" t="str">
        <f>IF(Konteringsliste!H15=0,"",VLOOKUP(E14,kontoplan,2))</f>
        <v/>
      </c>
      <c r="G14" s="109">
        <f>Konteringsliste!BZ96</f>
        <v>0</v>
      </c>
    </row>
    <row r="15" spans="1:13">
      <c r="A15" s="112">
        <f>Konteringsliste!BQ5</f>
        <v>15010</v>
      </c>
      <c r="B15" s="108" t="str">
        <f>IF(Konteringsliste!H27=0,"",VLOOKUP(A15,kontoplan,2))</f>
        <v/>
      </c>
      <c r="C15" s="113">
        <f>Konteringsliste!BQ96</f>
        <v>0</v>
      </c>
      <c r="E15" s="112">
        <f>Konteringsliste!CA5</f>
        <v>24010</v>
      </c>
      <c r="F15" s="108" t="str">
        <f>IF(Konteringsliste!H16=0,"",VLOOKUP(E15,kontoplan,2))</f>
        <v/>
      </c>
      <c r="G15" s="113">
        <f>Konteringsliste!CA96</f>
        <v>0</v>
      </c>
    </row>
    <row r="16" spans="1:13">
      <c r="A16" s="114" t="s">
        <v>60</v>
      </c>
      <c r="B16" s="115"/>
      <c r="C16" s="116">
        <f>SUM(C6:C15)</f>
        <v>0</v>
      </c>
      <c r="E16" s="114" t="s">
        <v>60</v>
      </c>
      <c r="F16" s="115"/>
      <c r="G16" s="116">
        <f>SUM(G6:G15)</f>
        <v>0</v>
      </c>
    </row>
    <row r="17" spans="1:3">
      <c r="A17" s="103"/>
      <c r="B17" s="108"/>
      <c r="C17" s="110"/>
    </row>
    <row r="18" spans="1:3">
      <c r="A18" s="103"/>
      <c r="B18" s="108"/>
      <c r="C18" s="110"/>
    </row>
    <row r="19" spans="1:3">
      <c r="A19" s="103"/>
      <c r="B19" s="108"/>
      <c r="C19" s="110"/>
    </row>
    <row r="20" spans="1:3">
      <c r="A20" s="103"/>
      <c r="B20" s="108"/>
      <c r="C20" s="110"/>
    </row>
    <row r="21" spans="1:3">
      <c r="A21" s="103"/>
      <c r="B21" s="108"/>
      <c r="C21" s="110"/>
    </row>
  </sheetData>
  <sheetProtection sheet="1" objects="1" scenarios="1"/>
  <phoneticPr fontId="26" type="noConversion"/>
  <pageMargins left="0.79000000000000015" right="0.79000000000000015" top="0.98" bottom="0.98" header="0.51" footer="0.51"/>
  <pageSetup paperSize="9" scale="97" orientation="portrait" horizontalDpi="4294967292" verticalDpi="4294967292"/>
  <headerFooter>
    <oddHeader xml:space="preserve">&amp;RUtskriftsdato &amp;D kl. &amp;T </oddHead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4097" r:id="rId3" name="Button 1">
              <controlPr defaultSize="0" print="0" autoFill="0" autoLine="0" autoPict="0" macro="[0]!Module4.tilbake">
                <anchor moveWithCells="1" sizeWithCells="1">
                  <from>
                    <xdr:col>0</xdr:col>
                    <xdr:colOff>165100</xdr:colOff>
                    <xdr:row>0</xdr:row>
                    <xdr:rowOff>76200</xdr:rowOff>
                  </from>
                  <to>
                    <xdr:col>2</xdr:col>
                    <xdr:colOff>571500</xdr:colOff>
                    <xdr:row>0</xdr:row>
                    <xdr:rowOff>279400</xdr:rowOff>
                  </to>
                </anchor>
              </controlPr>
            </control>
          </mc:Choice>
        </mc:AlternateContent>
        <mc:AlternateContent xmlns:mc="http://schemas.openxmlformats.org/markup-compatibility/2006">
          <mc:Choice Requires="x14">
            <control shapeId="4098" r:id="rId4" name="Button 2">
              <controlPr defaultSize="0" print="0" autoFill="0" autoLine="0" autoPict="0" macro="[0]!utskrift">
                <anchor moveWithCells="1" sizeWithCells="1">
                  <from>
                    <xdr:col>2</xdr:col>
                    <xdr:colOff>584200</xdr:colOff>
                    <xdr:row>0</xdr:row>
                    <xdr:rowOff>76200</xdr:rowOff>
                  </from>
                  <to>
                    <xdr:col>4</xdr:col>
                    <xdr:colOff>203200</xdr:colOff>
                    <xdr:row>0</xdr:row>
                    <xdr:rowOff>279400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pageSetUpPr fitToPage="1"/>
  </sheetPr>
  <dimension ref="A1:R81"/>
  <sheetViews>
    <sheetView showGridLines="0" workbookViewId="0">
      <pane ySplit="2" topLeftCell="A3" activePane="bottomLeft" state="frozen"/>
      <selection pane="bottomLeft" activeCell="L2" sqref="L2:M2"/>
    </sheetView>
  </sheetViews>
  <sheetFormatPr baseColWidth="10" defaultRowHeight="12.5"/>
  <cols>
    <col min="1" max="1" width="2.1796875" customWidth="1"/>
    <col min="2" max="2" width="17" customWidth="1"/>
    <col min="3" max="3" width="18" customWidth="1"/>
    <col min="4" max="4" width="4.6328125" customWidth="1"/>
    <col min="5" max="5" width="20.453125" customWidth="1"/>
    <col min="6" max="6" width="7.453125" customWidth="1"/>
    <col min="7" max="7" width="12" customWidth="1"/>
    <col min="8" max="8" width="4.1796875" style="509" customWidth="1"/>
    <col min="9" max="9" width="11.453125" style="123" customWidth="1"/>
    <col min="10" max="10" width="2.81640625" customWidth="1"/>
  </cols>
  <sheetData>
    <row r="1" spans="1:18" ht="36" customHeight="1">
      <c r="A1" s="64"/>
      <c r="B1" s="64"/>
      <c r="C1" s="64"/>
      <c r="D1" s="64"/>
      <c r="E1" s="64"/>
      <c r="F1" s="467" t="s">
        <v>277</v>
      </c>
      <c r="G1" s="64"/>
      <c r="H1" s="507"/>
      <c r="I1" s="121"/>
      <c r="J1" s="64"/>
      <c r="K1" s="64"/>
      <c r="L1" s="465">
        <v>2700</v>
      </c>
      <c r="M1" s="465">
        <v>2710</v>
      </c>
      <c r="N1" s="64"/>
      <c r="O1" s="64"/>
      <c r="P1" s="64"/>
      <c r="Q1" s="64"/>
      <c r="R1" s="64"/>
    </row>
    <row r="2" spans="1:18">
      <c r="A2" s="64"/>
      <c r="B2" s="64"/>
      <c r="C2" s="64"/>
      <c r="D2" s="64"/>
      <c r="E2" s="64"/>
      <c r="F2" s="64"/>
      <c r="G2" s="64"/>
      <c r="H2" s="507"/>
      <c r="I2" s="121"/>
      <c r="J2" s="64"/>
      <c r="K2" s="64"/>
      <c r="L2" s="466"/>
      <c r="M2" s="466"/>
      <c r="N2" s="64"/>
      <c r="O2" s="64"/>
      <c r="P2" s="64"/>
      <c r="Q2" s="64"/>
      <c r="R2" s="64"/>
    </row>
    <row r="3" spans="1:18" s="70" customFormat="1" ht="14">
      <c r="B3" s="303" t="str">
        <f>"Navn:/oppgavenr.: "&amp;Konteringsliste!C2</f>
        <v xml:space="preserve">Navn:/oppgavenr.: </v>
      </c>
      <c r="H3" s="505"/>
      <c r="I3" s="122"/>
    </row>
    <row r="4" spans="1:18" s="70" customFormat="1" ht="11.25" customHeight="1">
      <c r="B4" s="68"/>
      <c r="H4" s="505"/>
      <c r="I4" s="122"/>
    </row>
    <row r="5" spans="1:18" s="70" customFormat="1" ht="20">
      <c r="B5" s="489" t="s">
        <v>296</v>
      </c>
      <c r="H5" s="505"/>
      <c r="I5" s="302"/>
      <c r="J5" s="120"/>
    </row>
    <row r="6" spans="1:18" s="70" customFormat="1" ht="25" customHeight="1">
      <c r="B6" s="502" t="s">
        <v>297</v>
      </c>
      <c r="C6" s="356"/>
      <c r="D6" s="491"/>
      <c r="E6" s="356"/>
      <c r="F6" s="356"/>
      <c r="G6" s="356"/>
      <c r="H6" s="500"/>
      <c r="I6" s="492"/>
      <c r="J6" s="492"/>
      <c r="K6" s="492"/>
      <c r="L6" s="492"/>
    </row>
    <row r="7" spans="1:18" s="70" customFormat="1">
      <c r="B7" s="498" t="s">
        <v>151</v>
      </c>
      <c r="C7" s="499"/>
      <c r="D7" s="491"/>
      <c r="E7" s="356"/>
      <c r="F7" s="356"/>
      <c r="G7" s="356"/>
      <c r="H7" s="500"/>
      <c r="I7" s="492"/>
      <c r="J7" s="492"/>
      <c r="K7" s="492"/>
      <c r="L7" s="492"/>
    </row>
    <row r="8" spans="1:18" s="70" customFormat="1" ht="8.25" customHeight="1">
      <c r="B8" s="498"/>
      <c r="C8" s="356"/>
      <c r="D8" s="491"/>
      <c r="E8" s="356"/>
      <c r="F8" s="356"/>
      <c r="G8" s="356"/>
      <c r="H8" s="500"/>
      <c r="I8" s="492"/>
      <c r="J8" s="492"/>
      <c r="K8" s="492"/>
      <c r="L8" s="492"/>
    </row>
    <row r="9" spans="1:18" s="70" customFormat="1">
      <c r="B9" s="498" t="s">
        <v>235</v>
      </c>
      <c r="C9" s="536" t="str">
        <f>IF(Konteringsliste!E2=0,"",Konteringsliste!E2)</f>
        <v/>
      </c>
      <c r="D9" s="538"/>
      <c r="E9" s="537"/>
      <c r="F9" s="501"/>
      <c r="G9" s="501"/>
      <c r="H9" s="500"/>
      <c r="I9" s="492"/>
      <c r="J9" s="492"/>
      <c r="K9" s="492"/>
      <c r="L9" s="492"/>
    </row>
    <row r="10" spans="1:18" s="70" customFormat="1" ht="8.25" customHeight="1">
      <c r="B10" s="498"/>
      <c r="C10" s="497"/>
      <c r="D10" s="497"/>
      <c r="E10" s="497"/>
      <c r="F10" s="497"/>
      <c r="G10" s="497"/>
      <c r="H10" s="500"/>
      <c r="I10" s="492"/>
      <c r="J10" s="492"/>
      <c r="K10" s="492"/>
      <c r="L10" s="492"/>
    </row>
    <row r="11" spans="1:18" s="70" customFormat="1">
      <c r="B11" s="498" t="s">
        <v>300</v>
      </c>
      <c r="C11" s="499"/>
      <c r="D11" s="491"/>
      <c r="E11" s="356" t="s">
        <v>302</v>
      </c>
      <c r="F11" s="536"/>
      <c r="G11" s="537"/>
      <c r="H11" s="500"/>
      <c r="I11" s="492"/>
      <c r="J11" s="492"/>
      <c r="K11" s="492"/>
      <c r="L11" s="492"/>
    </row>
    <row r="12" spans="1:18" s="70" customFormat="1">
      <c r="B12" s="498" t="s">
        <v>301</v>
      </c>
      <c r="C12" s="356"/>
      <c r="D12" s="491"/>
      <c r="E12" s="356"/>
      <c r="F12" s="356"/>
      <c r="G12" s="356"/>
      <c r="H12" s="500"/>
      <c r="I12" s="492"/>
      <c r="J12" s="492"/>
      <c r="K12" s="492"/>
      <c r="L12" s="492"/>
    </row>
    <row r="13" spans="1:18" s="70" customFormat="1">
      <c r="B13" s="498"/>
      <c r="C13" s="356"/>
      <c r="D13" s="491"/>
      <c r="E13" s="356"/>
      <c r="F13" s="356"/>
      <c r="G13" s="356"/>
      <c r="H13" s="500"/>
      <c r="I13" s="492"/>
      <c r="J13" s="492"/>
      <c r="K13" s="492"/>
      <c r="L13" s="492"/>
    </row>
    <row r="14" spans="1:18" s="70" customFormat="1" ht="19.5" customHeight="1">
      <c r="B14" s="503" t="s">
        <v>299</v>
      </c>
      <c r="C14" s="356"/>
      <c r="D14" s="491"/>
      <c r="E14" s="356"/>
      <c r="F14" s="356"/>
      <c r="G14" s="356"/>
      <c r="H14" s="500"/>
      <c r="I14" s="492"/>
      <c r="J14" s="492"/>
      <c r="K14" s="492"/>
      <c r="L14" s="492"/>
    </row>
    <row r="15" spans="1:18" s="70" customFormat="1" ht="19.5" customHeight="1">
      <c r="B15" s="498" t="s">
        <v>298</v>
      </c>
      <c r="C15" s="356" t="s">
        <v>307</v>
      </c>
      <c r="D15" s="491"/>
      <c r="F15" s="356"/>
      <c r="G15" s="356"/>
      <c r="H15" s="500"/>
      <c r="I15" s="492"/>
      <c r="J15" s="492"/>
      <c r="K15" s="492"/>
      <c r="L15" s="492"/>
    </row>
    <row r="16" spans="1:18" s="70" customFormat="1" ht="16" customHeight="1">
      <c r="B16" s="490"/>
      <c r="C16" s="356" t="s">
        <v>306</v>
      </c>
      <c r="D16" s="491"/>
      <c r="F16" s="356"/>
      <c r="G16" s="356"/>
      <c r="H16" s="500"/>
      <c r="I16" s="492"/>
      <c r="J16" s="492"/>
      <c r="K16" s="492"/>
      <c r="L16" s="492"/>
    </row>
    <row r="17" spans="2:12" s="70" customFormat="1" ht="16" customHeight="1">
      <c r="B17" s="490"/>
      <c r="C17" s="356" t="s">
        <v>305</v>
      </c>
      <c r="D17" s="491"/>
      <c r="F17" s="356"/>
      <c r="G17" s="356"/>
      <c r="H17" s="500"/>
      <c r="I17" s="492"/>
      <c r="J17" s="492"/>
      <c r="K17" s="492"/>
      <c r="L17" s="492"/>
    </row>
    <row r="18" spans="2:12" s="70" customFormat="1" ht="8.25" customHeight="1">
      <c r="B18" s="490"/>
      <c r="C18" s="356"/>
      <c r="D18" s="491"/>
      <c r="E18" s="356"/>
      <c r="F18" s="356"/>
      <c r="G18" s="356"/>
      <c r="H18" s="500"/>
      <c r="I18" s="492"/>
      <c r="J18" s="492"/>
      <c r="K18" s="492"/>
      <c r="L18" s="492"/>
    </row>
    <row r="19" spans="2:12" s="70" customFormat="1">
      <c r="B19" s="357" t="s">
        <v>304</v>
      </c>
      <c r="C19" s="499"/>
      <c r="D19" s="491"/>
      <c r="E19" s="356"/>
      <c r="F19" s="356"/>
      <c r="G19" s="356"/>
      <c r="H19" s="500"/>
      <c r="I19" s="492"/>
      <c r="J19" s="492"/>
      <c r="K19" s="492"/>
      <c r="L19" s="492"/>
    </row>
    <row r="20" spans="2:12" s="70" customFormat="1" ht="8.25" customHeight="1">
      <c r="B20" s="357"/>
      <c r="C20" s="356"/>
      <c r="D20" s="491"/>
      <c r="E20" s="356"/>
      <c r="F20" s="356"/>
      <c r="G20" s="356"/>
      <c r="H20" s="500"/>
      <c r="I20" s="492"/>
      <c r="J20" s="492"/>
      <c r="K20" s="492"/>
      <c r="L20" s="492"/>
    </row>
    <row r="21" spans="2:12" s="70" customFormat="1">
      <c r="B21" s="498" t="s">
        <v>303</v>
      </c>
      <c r="C21" s="499"/>
      <c r="D21" s="491"/>
      <c r="E21" s="356"/>
      <c r="F21" s="356"/>
      <c r="G21" s="356"/>
      <c r="H21" s="500"/>
      <c r="I21" s="492"/>
      <c r="J21" s="492"/>
      <c r="K21" s="492"/>
      <c r="L21" s="492"/>
    </row>
    <row r="22" spans="2:12" s="70" customFormat="1" ht="8.25" customHeight="1">
      <c r="B22" s="498"/>
      <c r="C22" s="356"/>
      <c r="D22" s="491"/>
      <c r="E22" s="356"/>
      <c r="F22" s="356"/>
      <c r="G22" s="356"/>
      <c r="H22" s="500"/>
      <c r="I22" s="492"/>
      <c r="J22" s="492"/>
      <c r="K22" s="492"/>
      <c r="L22" s="492"/>
    </row>
    <row r="23" spans="2:12" s="70" customFormat="1">
      <c r="B23" s="498" t="s">
        <v>150</v>
      </c>
      <c r="C23" s="522"/>
      <c r="D23" s="491"/>
      <c r="E23" s="356"/>
      <c r="F23" s="356"/>
      <c r="G23" s="356"/>
      <c r="H23" s="500"/>
      <c r="I23" s="492"/>
      <c r="J23" s="492"/>
      <c r="K23" s="492"/>
      <c r="L23" s="492"/>
    </row>
    <row r="24" spans="2:12" s="70" customFormat="1" ht="19.5" customHeight="1">
      <c r="B24" s="490"/>
      <c r="C24" s="356"/>
      <c r="D24" s="491"/>
      <c r="E24" s="356"/>
      <c r="F24" s="356"/>
      <c r="G24" s="356"/>
      <c r="H24" s="500"/>
      <c r="I24" s="492"/>
      <c r="J24" s="492"/>
      <c r="K24" s="492"/>
      <c r="L24" s="492"/>
    </row>
    <row r="25" spans="2:12" s="70" customFormat="1" ht="23.25" customHeight="1">
      <c r="B25" s="502" t="s">
        <v>308</v>
      </c>
      <c r="C25" s="356"/>
      <c r="D25" s="491"/>
      <c r="E25" s="356"/>
      <c r="F25" s="356"/>
      <c r="G25" s="356"/>
      <c r="H25" s="500"/>
      <c r="I25" s="492"/>
      <c r="J25" s="492"/>
      <c r="K25" s="492"/>
      <c r="L25" s="492"/>
    </row>
    <row r="26" spans="2:12" s="518" customFormat="1" ht="20">
      <c r="B26" s="513" t="s">
        <v>310</v>
      </c>
      <c r="C26" s="514"/>
      <c r="D26" s="514"/>
      <c r="E26" s="514"/>
      <c r="F26" s="514"/>
      <c r="G26" s="515" t="s">
        <v>138</v>
      </c>
      <c r="H26" s="516"/>
      <c r="I26" s="515" t="s">
        <v>313</v>
      </c>
      <c r="J26" s="517"/>
      <c r="K26" s="514"/>
      <c r="L26" s="514"/>
    </row>
    <row r="27" spans="2:12" s="518" customFormat="1" ht="19" customHeight="1">
      <c r="B27" s="519" t="s">
        <v>309</v>
      </c>
      <c r="D27" s="514"/>
      <c r="E27" s="514"/>
      <c r="F27" s="514"/>
      <c r="H27" s="516"/>
      <c r="I27" s="514"/>
      <c r="J27" s="514"/>
      <c r="K27" s="514"/>
      <c r="L27" s="520"/>
    </row>
    <row r="28" spans="2:12" s="70" customFormat="1">
      <c r="B28" s="504" t="s">
        <v>311</v>
      </c>
      <c r="D28" s="356"/>
      <c r="F28" s="356"/>
      <c r="G28" s="510"/>
      <c r="H28" s="508"/>
      <c r="I28" s="357"/>
      <c r="J28" s="357"/>
      <c r="K28" s="359"/>
      <c r="L28" s="492"/>
    </row>
    <row r="29" spans="2:12" s="70" customFormat="1" ht="3" customHeight="1">
      <c r="B29" s="504"/>
      <c r="D29" s="356"/>
      <c r="F29" s="356"/>
      <c r="G29" s="357"/>
      <c r="H29" s="508"/>
      <c r="I29" s="357"/>
      <c r="J29" s="357"/>
      <c r="K29" s="359"/>
      <c r="L29" s="492"/>
    </row>
    <row r="30" spans="2:12" s="70" customFormat="1">
      <c r="B30" s="504" t="s">
        <v>312</v>
      </c>
      <c r="D30" s="356"/>
      <c r="F30" s="356"/>
      <c r="G30" s="511">
        <f>(G39+-umvah/_mva1+L2/_mva1+G35+G37)</f>
        <v>0</v>
      </c>
      <c r="H30" s="508"/>
      <c r="I30" s="357"/>
      <c r="J30" s="357"/>
      <c r="K30" s="359"/>
      <c r="L30" s="492"/>
    </row>
    <row r="31" spans="2:12" s="70" customFormat="1" ht="17.25" customHeight="1">
      <c r="B31" s="493"/>
      <c r="D31" s="356"/>
      <c r="E31" s="356"/>
      <c r="F31" s="356"/>
      <c r="G31" s="356"/>
      <c r="H31" s="500"/>
      <c r="I31" s="356"/>
      <c r="J31" s="356"/>
      <c r="K31" s="495"/>
      <c r="L31" s="496"/>
    </row>
    <row r="32" spans="2:12" s="518" customFormat="1" ht="18" customHeight="1">
      <c r="B32" s="519" t="s">
        <v>314</v>
      </c>
      <c r="C32" s="514"/>
      <c r="D32" s="514"/>
      <c r="E32" s="514"/>
      <c r="F32" s="514"/>
      <c r="G32" s="514"/>
      <c r="H32" s="516"/>
      <c r="I32" s="520"/>
      <c r="J32" s="521"/>
      <c r="K32" s="514"/>
      <c r="L32" s="514"/>
    </row>
    <row r="33" spans="2:12" s="70" customFormat="1" ht="13">
      <c r="B33" s="504" t="str">
        <f>"  Post 3   Innenlands omsetning uttak, og beregnet avgift "&amp;_mva1*100&amp;" %"</f>
        <v xml:space="preserve">  Post 3   Innenlands omsetning uttak, og beregnet avgift 25 %</v>
      </c>
      <c r="C33" s="356"/>
      <c r="D33" s="494"/>
      <c r="G33" s="511">
        <f>-umvah/_mva1+L2/_mva1</f>
        <v>0</v>
      </c>
      <c r="H33" s="447" t="s">
        <v>104</v>
      </c>
      <c r="I33" s="506">
        <f>ROUND(G33*_mva1,0)</f>
        <v>0</v>
      </c>
      <c r="J33" s="356"/>
      <c r="K33" s="356"/>
      <c r="L33" s="356"/>
    </row>
    <row r="34" spans="2:12" s="70" customFormat="1" ht="3" customHeight="1">
      <c r="B34" s="504"/>
      <c r="C34" s="356"/>
      <c r="D34" s="494"/>
      <c r="F34" s="356"/>
      <c r="G34" s="356"/>
      <c r="H34" s="447"/>
      <c r="I34" s="497"/>
      <c r="J34" s="356"/>
      <c r="K34" s="356"/>
      <c r="L34" s="356"/>
    </row>
    <row r="35" spans="2:12" s="70" customFormat="1" ht="13">
      <c r="B35" s="504" t="str">
        <f>"  Post 4   Innenlands omsetning uttak, og beregnet avgift "&amp;_mva2*100&amp;" %"</f>
        <v xml:space="preserve">  Post 4   Innenlands omsetning uttak, og beregnet avgift 15 %</v>
      </c>
      <c r="C35" s="356"/>
      <c r="D35" s="494"/>
      <c r="F35" s="356"/>
      <c r="G35" s="511">
        <f>-umvam/_mva2</f>
        <v>0</v>
      </c>
      <c r="H35" s="447" t="s">
        <v>104</v>
      </c>
      <c r="I35" s="511">
        <f>ROUND(G35*_mva2,0)</f>
        <v>0</v>
      </c>
      <c r="J35" s="356"/>
      <c r="K35" s="356"/>
      <c r="L35" s="492"/>
    </row>
    <row r="36" spans="2:12" s="70" customFormat="1" ht="3" customHeight="1">
      <c r="B36" s="504"/>
      <c r="C36" s="356"/>
      <c r="D36" s="494"/>
      <c r="F36" s="356"/>
      <c r="G36" s="356"/>
      <c r="H36" s="447"/>
      <c r="I36" s="356"/>
      <c r="J36" s="356"/>
      <c r="K36" s="356"/>
      <c r="L36" s="492"/>
    </row>
    <row r="37" spans="2:12" s="70" customFormat="1" ht="13">
      <c r="B37" s="504" t="str">
        <f>"  Post 5   Innenlands omsetning uttak, og beregnet avgift "&amp;_mva3*100&amp;" %"</f>
        <v xml:space="preserve">  Post 5   Innenlands omsetning uttak, og beregnet avgift 10 %</v>
      </c>
      <c r="C37" s="356"/>
      <c r="D37" s="494"/>
      <c r="F37" s="356"/>
      <c r="G37" s="511">
        <f>-umval/_mva3</f>
        <v>0</v>
      </c>
      <c r="H37" s="447" t="s">
        <v>104</v>
      </c>
      <c r="I37" s="511">
        <f>ROUND(G37*_mva3,0)</f>
        <v>0</v>
      </c>
      <c r="J37" s="356"/>
      <c r="K37" s="356"/>
      <c r="L37" s="492"/>
    </row>
    <row r="38" spans="2:12" s="70" customFormat="1" ht="3" customHeight="1">
      <c r="B38" s="504"/>
      <c r="C38" s="356"/>
      <c r="D38" s="494"/>
      <c r="F38" s="356"/>
      <c r="G38" s="356"/>
      <c r="H38" s="500"/>
      <c r="I38" s="356"/>
      <c r="J38" s="356"/>
      <c r="K38" s="356"/>
      <c r="L38" s="492"/>
    </row>
    <row r="39" spans="2:12" s="70" customFormat="1">
      <c r="B39" s="504" t="s">
        <v>315</v>
      </c>
      <c r="C39" s="356"/>
      <c r="D39" s="356"/>
      <c r="E39" s="356"/>
      <c r="F39" s="356"/>
      <c r="G39" s="511">
        <f>-'Spesifisert balanse og resultat'!B97</f>
        <v>0</v>
      </c>
      <c r="H39" s="500"/>
      <c r="I39" s="356"/>
      <c r="J39" s="358"/>
      <c r="K39" s="356"/>
      <c r="L39" s="492"/>
    </row>
    <row r="40" spans="2:12" s="70" customFormat="1" ht="3" customHeight="1">
      <c r="B40" s="504"/>
      <c r="C40" s="356"/>
      <c r="D40" s="356"/>
      <c r="E40" s="356"/>
      <c r="F40" s="356"/>
      <c r="G40" s="356"/>
      <c r="H40" s="500"/>
      <c r="I40" s="356"/>
      <c r="J40" s="358"/>
      <c r="K40" s="356"/>
      <c r="L40" s="492"/>
    </row>
    <row r="41" spans="2:12" s="70" customFormat="1">
      <c r="B41" s="504" t="s">
        <v>316</v>
      </c>
      <c r="C41" s="356"/>
      <c r="D41" s="356"/>
      <c r="E41" s="356"/>
      <c r="F41" s="356"/>
      <c r="G41" s="499"/>
      <c r="H41" s="500"/>
      <c r="I41" s="356"/>
      <c r="J41" s="356"/>
      <c r="K41" s="356"/>
      <c r="L41" s="492"/>
    </row>
    <row r="42" spans="2:12" s="70" customFormat="1" ht="14">
      <c r="B42" s="68"/>
      <c r="H42" s="505"/>
      <c r="I42" s="122"/>
    </row>
    <row r="43" spans="2:12" s="518" customFormat="1" ht="19" customHeight="1">
      <c r="B43" s="519" t="s">
        <v>317</v>
      </c>
      <c r="D43" s="514"/>
      <c r="E43" s="514"/>
      <c r="F43" s="514"/>
      <c r="H43" s="516"/>
      <c r="I43" s="514"/>
      <c r="J43" s="514"/>
      <c r="K43" s="514"/>
      <c r="L43" s="520"/>
    </row>
    <row r="44" spans="2:12" s="70" customFormat="1">
      <c r="B44" s="504" t="s">
        <v>318</v>
      </c>
      <c r="G44" s="499"/>
      <c r="H44" s="505"/>
      <c r="I44" s="122"/>
    </row>
    <row r="45" spans="2:12" s="70" customFormat="1" ht="14">
      <c r="B45" s="68"/>
      <c r="H45" s="505"/>
      <c r="I45" s="122"/>
    </row>
    <row r="46" spans="2:12" s="518" customFormat="1" ht="19" customHeight="1">
      <c r="B46" s="519" t="s">
        <v>319</v>
      </c>
      <c r="D46" s="514"/>
      <c r="E46" s="514"/>
      <c r="F46" s="514"/>
      <c r="H46" s="516"/>
      <c r="I46" s="514"/>
      <c r="J46" s="514"/>
      <c r="K46" s="514"/>
      <c r="L46" s="520"/>
    </row>
    <row r="47" spans="2:12" s="70" customFormat="1" ht="13">
      <c r="B47" s="504" t="str">
        <f>"  Post 9   Innførsel av varer, og beregnet avgift "&amp;_mva1*100&amp;" %"</f>
        <v xml:space="preserve">  Post 9   Innførsel av varer, og beregnet avgift 25 %</v>
      </c>
      <c r="G47" s="511"/>
      <c r="H47" s="447" t="s">
        <v>104</v>
      </c>
      <c r="I47" s="511"/>
    </row>
    <row r="48" spans="2:12" s="70" customFormat="1" ht="3" customHeight="1">
      <c r="B48" s="504"/>
      <c r="G48" s="356"/>
      <c r="H48" s="447"/>
      <c r="I48" s="356"/>
    </row>
    <row r="49" spans="2:12" s="70" customFormat="1" ht="13">
      <c r="B49" s="504" t="str">
        <f>"  Post 10 Innførsel av varer, og beregnet avgift "&amp;_mva2*100&amp;" %"</f>
        <v xml:space="preserve">  Post 10 Innførsel av varer, og beregnet avgift 15 %</v>
      </c>
      <c r="G49" s="511"/>
      <c r="H49" s="447" t="s">
        <v>104</v>
      </c>
      <c r="I49" s="511"/>
    </row>
    <row r="50" spans="2:12" s="70" customFormat="1" ht="3" customHeight="1">
      <c r="B50" s="504"/>
      <c r="C50" s="356"/>
      <c r="D50" s="494"/>
      <c r="F50" s="356"/>
      <c r="G50" s="356"/>
      <c r="H50" s="500"/>
      <c r="I50" s="356"/>
      <c r="J50" s="356"/>
      <c r="K50" s="356"/>
      <c r="L50" s="492"/>
    </row>
    <row r="51" spans="2:12" s="70" customFormat="1">
      <c r="B51" s="504" t="s">
        <v>322</v>
      </c>
      <c r="C51" s="356"/>
      <c r="D51" s="356"/>
      <c r="E51" s="356"/>
      <c r="F51" s="356"/>
      <c r="G51" s="511"/>
      <c r="H51" s="500"/>
      <c r="I51" s="356"/>
      <c r="J51" s="358"/>
      <c r="K51" s="356"/>
      <c r="L51" s="492"/>
    </row>
    <row r="52" spans="2:12" s="70" customFormat="1" ht="14">
      <c r="B52" s="68"/>
      <c r="H52" s="505"/>
      <c r="I52" s="122"/>
    </row>
    <row r="53" spans="2:12" s="518" customFormat="1" ht="19" customHeight="1">
      <c r="B53" s="519" t="s">
        <v>320</v>
      </c>
      <c r="D53" s="514"/>
      <c r="E53" s="514"/>
      <c r="F53" s="514"/>
      <c r="H53" s="516"/>
      <c r="I53" s="514"/>
      <c r="J53" s="514"/>
      <c r="K53" s="514"/>
      <c r="L53" s="520"/>
    </row>
    <row r="54" spans="2:12" s="70" customFormat="1" ht="13">
      <c r="B54" s="504" t="str">
        <f>"  Post 12 Tjenester kjøpt fra utlandet, og beregnet avgift "&amp;_mva1*100&amp;" %"</f>
        <v xml:space="preserve">  Post 12 Tjenester kjøpt fra utlandet, og beregnet avgift 25 %</v>
      </c>
      <c r="C54" s="356"/>
      <c r="D54" s="494"/>
      <c r="G54" s="511"/>
      <c r="H54" s="447" t="s">
        <v>104</v>
      </c>
      <c r="I54" s="506"/>
    </row>
    <row r="55" spans="2:12" s="70" customFormat="1" ht="3" customHeight="1">
      <c r="B55" s="504"/>
      <c r="C55" s="356"/>
      <c r="D55" s="494"/>
      <c r="F55" s="356"/>
      <c r="G55" s="356"/>
      <c r="H55" s="447"/>
      <c r="I55" s="497"/>
    </row>
    <row r="56" spans="2:12" s="70" customFormat="1" ht="13">
      <c r="B56" s="504" t="str">
        <f>"  Post 13 Innenlands kjøp av varer og tjenester, og beregnet avgift "&amp;_mva2*100&amp;" %"</f>
        <v xml:space="preserve">  Post 13 Innenlands kjøp av varer og tjenester, og beregnet avgift 15 %</v>
      </c>
      <c r="C56" s="356"/>
      <c r="D56" s="494"/>
      <c r="F56" s="356"/>
      <c r="G56" s="511"/>
      <c r="H56" s="447" t="s">
        <v>104</v>
      </c>
      <c r="I56" s="511"/>
    </row>
    <row r="57" spans="2:12" s="70" customFormat="1" ht="14">
      <c r="B57" s="68"/>
      <c r="H57" s="505"/>
      <c r="I57" s="122"/>
    </row>
    <row r="58" spans="2:12" s="518" customFormat="1" ht="19" customHeight="1">
      <c r="B58" s="519" t="s">
        <v>321</v>
      </c>
      <c r="D58" s="514"/>
      <c r="E58" s="514"/>
      <c r="F58" s="514"/>
      <c r="H58" s="516"/>
      <c r="I58" s="514"/>
      <c r="J58" s="514"/>
      <c r="K58" s="514"/>
      <c r="L58" s="520"/>
    </row>
    <row r="59" spans="2:12" s="70" customFormat="1" ht="13">
      <c r="B59" s="504" t="str">
        <f>"  Post 14 Fradragsberettiget innenlands inngående avgift "&amp;_mva1*100&amp;" %"</f>
        <v xml:space="preserve">  Post 14 Fradragsberettiget innenlands inngående avgift 25 %</v>
      </c>
      <c r="C59" s="356"/>
      <c r="D59" s="494"/>
      <c r="G59" s="512"/>
      <c r="H59" s="447" t="s">
        <v>137</v>
      </c>
      <c r="I59" s="506">
        <f>ROUND(imvah,0)+M2</f>
        <v>0</v>
      </c>
      <c r="J59" s="356"/>
      <c r="K59" s="356"/>
      <c r="L59" s="356"/>
    </row>
    <row r="60" spans="2:12" s="70" customFormat="1" ht="3" customHeight="1">
      <c r="B60" s="504"/>
      <c r="C60" s="356"/>
      <c r="D60" s="494"/>
      <c r="F60" s="356"/>
      <c r="G60" s="356"/>
      <c r="H60" s="447"/>
      <c r="I60" s="497"/>
      <c r="J60" s="356"/>
      <c r="K60" s="356"/>
      <c r="L60" s="356"/>
    </row>
    <row r="61" spans="2:12" s="70" customFormat="1" ht="13">
      <c r="B61" s="504" t="str">
        <f>"  Post 15 Fradragsberettiget innenlands inngående avgift "&amp;_mva2*100&amp;" %"</f>
        <v xml:space="preserve">  Post 15 Fradragsberettiget innenlands inngående avgift 15 %</v>
      </c>
      <c r="C61" s="356"/>
      <c r="D61" s="494"/>
      <c r="F61" s="356"/>
      <c r="G61" s="512"/>
      <c r="H61" s="447" t="s">
        <v>137</v>
      </c>
      <c r="I61" s="511">
        <f>ROUND(imvam,0)</f>
        <v>0</v>
      </c>
      <c r="J61" s="356"/>
      <c r="K61" s="356"/>
      <c r="L61" s="492"/>
    </row>
    <row r="62" spans="2:12" s="70" customFormat="1" ht="3" customHeight="1">
      <c r="B62" s="504"/>
      <c r="C62" s="356"/>
      <c r="D62" s="494"/>
      <c r="F62" s="356"/>
      <c r="G62" s="356"/>
      <c r="H62" s="447"/>
      <c r="I62" s="356"/>
      <c r="J62" s="356"/>
      <c r="K62" s="356"/>
      <c r="L62" s="492"/>
    </row>
    <row r="63" spans="2:12" s="70" customFormat="1" ht="13">
      <c r="B63" s="504" t="str">
        <f>"  Post 16 Fradragsberettiget innenlands inngående avgift "&amp;_mva3*100&amp;" %"</f>
        <v xml:space="preserve">  Post 16 Fradragsberettiget innenlands inngående avgift 10 %</v>
      </c>
      <c r="C63" s="356"/>
      <c r="D63" s="494"/>
      <c r="F63" s="356"/>
      <c r="G63" s="512"/>
      <c r="H63" s="447" t="s">
        <v>137</v>
      </c>
      <c r="I63" s="511">
        <f>ROUND(imval,0)</f>
        <v>0</v>
      </c>
      <c r="J63" s="356"/>
      <c r="K63" s="356"/>
      <c r="L63" s="492"/>
    </row>
    <row r="64" spans="2:12" s="70" customFormat="1" ht="14">
      <c r="B64" s="68"/>
      <c r="G64" s="356"/>
      <c r="H64" s="505"/>
      <c r="I64" s="122"/>
    </row>
    <row r="65" spans="2:12" s="518" customFormat="1" ht="19" customHeight="1">
      <c r="B65" s="519" t="s">
        <v>323</v>
      </c>
      <c r="D65" s="514"/>
      <c r="E65" s="514"/>
      <c r="F65" s="514"/>
      <c r="H65" s="516"/>
      <c r="I65" s="514"/>
      <c r="J65" s="514"/>
      <c r="K65" s="514"/>
      <c r="L65" s="520"/>
    </row>
    <row r="66" spans="2:12" s="70" customFormat="1" ht="13">
      <c r="B66" s="504" t="str">
        <f>"  Post 17 Fradragsberettiget innførselsmerverdiavgift "&amp;_mva1*100&amp;" %"</f>
        <v xml:space="preserve">  Post 17 Fradragsberettiget innførselsmerverdiavgift 25 %</v>
      </c>
      <c r="C66" s="356"/>
      <c r="D66" s="494"/>
      <c r="G66" s="512"/>
      <c r="H66" s="447" t="s">
        <v>137</v>
      </c>
      <c r="I66" s="506"/>
      <c r="J66" s="356"/>
      <c r="K66" s="356"/>
      <c r="L66" s="356"/>
    </row>
    <row r="67" spans="2:12" s="70" customFormat="1" ht="3" customHeight="1">
      <c r="B67" s="504"/>
      <c r="C67" s="356"/>
      <c r="D67" s="494"/>
      <c r="F67" s="356"/>
      <c r="G67" s="356"/>
      <c r="H67" s="447"/>
      <c r="I67" s="497"/>
      <c r="J67" s="356"/>
      <c r="K67" s="356"/>
      <c r="L67" s="356"/>
    </row>
    <row r="68" spans="2:12" s="70" customFormat="1" ht="13">
      <c r="B68" s="504" t="str">
        <f>"  Post 18 Fradragsberettiget innførselsmerverdiavgift "&amp;_mva2*100&amp;" %"</f>
        <v xml:space="preserve">  Post 18 Fradragsberettiget innførselsmerverdiavgift 15 %</v>
      </c>
      <c r="C68" s="356"/>
      <c r="D68" s="494"/>
      <c r="F68" s="356"/>
      <c r="G68" s="512"/>
      <c r="H68" s="447" t="s">
        <v>137</v>
      </c>
      <c r="I68" s="511"/>
      <c r="J68" s="356"/>
      <c r="K68" s="356"/>
      <c r="L68" s="492"/>
    </row>
    <row r="69" spans="2:12" s="70" customFormat="1" ht="14">
      <c r="B69" s="68"/>
      <c r="H69" s="505"/>
      <c r="I69" s="122"/>
    </row>
    <row r="70" spans="2:12" s="518" customFormat="1" ht="19" customHeight="1">
      <c r="B70" s="519" t="s">
        <v>324</v>
      </c>
      <c r="D70" s="514"/>
      <c r="E70" s="514"/>
      <c r="F70" s="514"/>
      <c r="H70" s="516"/>
      <c r="I70" s="514"/>
      <c r="J70" s="514"/>
      <c r="K70" s="514"/>
      <c r="L70" s="520"/>
    </row>
    <row r="71" spans="2:12" s="70" customFormat="1" ht="13">
      <c r="B71" s="504" t="s">
        <v>325</v>
      </c>
      <c r="C71" s="356"/>
      <c r="D71" s="494"/>
      <c r="G71" s="512"/>
      <c r="H71" s="447"/>
      <c r="I71" s="506">
        <f>I33+I35+I37+I47+I54+I56-I59-I61-I63-I66-I68</f>
        <v>0</v>
      </c>
      <c r="J71" s="356"/>
      <c r="K71" s="356"/>
      <c r="L71" s="356"/>
    </row>
    <row r="72" spans="2:12" s="70" customFormat="1" ht="14">
      <c r="B72" s="68"/>
      <c r="H72" s="505"/>
      <c r="I72" s="122"/>
    </row>
    <row r="73" spans="2:12" s="70" customFormat="1" ht="14">
      <c r="B73" s="68"/>
      <c r="H73" s="505"/>
      <c r="I73" s="122"/>
    </row>
    <row r="74" spans="2:12" s="518" customFormat="1" ht="19" customHeight="1">
      <c r="B74" s="519" t="s">
        <v>326</v>
      </c>
      <c r="D74" s="514"/>
      <c r="E74" s="514"/>
      <c r="F74" s="514"/>
      <c r="H74" s="516"/>
      <c r="I74" s="514"/>
      <c r="J74" s="514"/>
      <c r="K74" s="514"/>
      <c r="L74" s="520"/>
    </row>
    <row r="75" spans="2:12" s="70" customFormat="1" ht="14.25" customHeight="1">
      <c r="B75" s="527"/>
      <c r="C75" s="528"/>
      <c r="D75" s="528"/>
      <c r="E75" s="528"/>
      <c r="F75" s="528"/>
      <c r="G75" s="528"/>
      <c r="H75" s="528"/>
      <c r="I75" s="529"/>
    </row>
    <row r="76" spans="2:12" s="70" customFormat="1" ht="14.25" customHeight="1">
      <c r="B76" s="530"/>
      <c r="C76" s="531"/>
      <c r="D76" s="531"/>
      <c r="E76" s="531"/>
      <c r="F76" s="531"/>
      <c r="G76" s="531"/>
      <c r="H76" s="531"/>
      <c r="I76" s="532"/>
    </row>
    <row r="77" spans="2:12" s="70" customFormat="1" ht="14.25" customHeight="1">
      <c r="B77" s="530"/>
      <c r="C77" s="531"/>
      <c r="D77" s="531"/>
      <c r="E77" s="531"/>
      <c r="F77" s="531"/>
      <c r="G77" s="531"/>
      <c r="H77" s="531"/>
      <c r="I77" s="532"/>
    </row>
    <row r="78" spans="2:12" s="70" customFormat="1" ht="14.25" customHeight="1">
      <c r="B78" s="533"/>
      <c r="C78" s="534"/>
      <c r="D78" s="534"/>
      <c r="E78" s="534"/>
      <c r="F78" s="534"/>
      <c r="G78" s="534"/>
      <c r="H78" s="534"/>
      <c r="I78" s="535"/>
    </row>
    <row r="79" spans="2:12" s="70" customFormat="1" ht="14">
      <c r="B79" s="68"/>
      <c r="H79" s="505"/>
      <c r="I79" s="122"/>
    </row>
    <row r="80" spans="2:12" s="70" customFormat="1" ht="14">
      <c r="B80" s="68"/>
      <c r="H80" s="505"/>
      <c r="I80" s="122"/>
    </row>
    <row r="81" spans="2:9" s="70" customFormat="1" ht="14">
      <c r="B81" s="68"/>
      <c r="H81" s="505"/>
      <c r="I81" s="122"/>
    </row>
  </sheetData>
  <sheetProtection sheet="1" objects="1" scenarios="1"/>
  <mergeCells count="3">
    <mergeCell ref="B75:I78"/>
    <mergeCell ref="F11:G11"/>
    <mergeCell ref="C9:E9"/>
  </mergeCells>
  <phoneticPr fontId="26" type="noConversion"/>
  <pageMargins left="0.43000000000000005" right="0.35000000000000003" top="0.98" bottom="0.98" header="0.51" footer="0.51"/>
  <pageSetup paperSize="9" scale="70" orientation="portrait" horizontalDpi="4294967292" verticalDpi="4294967292"/>
  <headerFooter>
    <oddHeader>&amp;RUtskriftsdato: &amp;D kl. &amp;T</oddHead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5127" r:id="rId3" name="Button 7">
              <controlPr defaultSize="0" print="0" autoFill="0" autoLine="0" autoPict="0" macro="[0]!utskrift">
                <anchor moveWithCells="1" sizeWithCells="1">
                  <from>
                    <xdr:col>1</xdr:col>
                    <xdr:colOff>127000</xdr:colOff>
                    <xdr:row>0</xdr:row>
                    <xdr:rowOff>76200</xdr:rowOff>
                  </from>
                  <to>
                    <xdr:col>2</xdr:col>
                    <xdr:colOff>609600</xdr:colOff>
                    <xdr:row>0</xdr:row>
                    <xdr:rowOff>381000</xdr:rowOff>
                  </to>
                </anchor>
              </controlPr>
            </control>
          </mc:Choice>
        </mc:AlternateContent>
        <mc:AlternateContent xmlns:mc="http://schemas.openxmlformats.org/markup-compatibility/2006">
          <mc:Choice Requires="x14">
            <control shapeId="5128" r:id="rId4" name="Button 8">
              <controlPr defaultSize="0" print="0" autoFill="0" autoLine="0" autoPict="0" macro="[0]!Module4.tilbake">
                <anchor moveWithCells="1" sizeWithCells="1">
                  <from>
                    <xdr:col>2</xdr:col>
                    <xdr:colOff>609600</xdr:colOff>
                    <xdr:row>0</xdr:row>
                    <xdr:rowOff>76200</xdr:rowOff>
                  </from>
                  <to>
                    <xdr:col>4</xdr:col>
                    <xdr:colOff>1371600</xdr:colOff>
                    <xdr:row>0</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6">
    <pageSetUpPr fitToPage="1"/>
  </sheetPr>
  <dimension ref="A1:AG125"/>
  <sheetViews>
    <sheetView showGridLines="0" workbookViewId="0">
      <pane ySplit="4" topLeftCell="A5" activePane="bottomLeft" state="frozen"/>
      <selection pane="bottomLeft" activeCell="C4" sqref="C4"/>
    </sheetView>
  </sheetViews>
  <sheetFormatPr baseColWidth="10" defaultColWidth="9.1796875" defaultRowHeight="12.5"/>
  <cols>
    <col min="1" max="1" width="9.1796875" style="8" customWidth="1"/>
    <col min="2" max="2" width="25.36328125" style="8" customWidth="1"/>
    <col min="3" max="3" width="8.81640625" style="8" customWidth="1"/>
    <col min="4" max="4" width="12.453125" style="8" customWidth="1"/>
    <col min="5" max="5" width="30" style="8" hidden="1" customWidth="1"/>
    <col min="6" max="6" width="9.1796875" style="8" customWidth="1"/>
    <col min="7" max="7" width="15.6328125" style="8" customWidth="1"/>
    <col min="8" max="8" width="25.6328125" style="8" customWidth="1"/>
    <col min="9" max="9" width="8.453125" style="8" customWidth="1"/>
    <col min="10" max="19" width="9.1796875" style="8" customWidth="1"/>
    <col min="20" max="20" width="6.453125" style="8" customWidth="1"/>
    <col min="21" max="21" width="27.36328125" style="8" customWidth="1"/>
    <col min="22" max="22" width="4.1796875" style="8" customWidth="1"/>
    <col min="23" max="23" width="6.453125" style="8" customWidth="1"/>
    <col min="24" max="24" width="27.36328125" style="8" customWidth="1"/>
    <col min="25" max="25" width="4.36328125" style="8" customWidth="1"/>
    <col min="26" max="29" width="9.1796875" style="8"/>
    <col min="30" max="30" width="19.36328125" style="8" customWidth="1"/>
    <col min="31" max="16384" width="9.1796875" style="8"/>
  </cols>
  <sheetData>
    <row r="1" spans="1:33" ht="34" customHeight="1">
      <c r="A1" s="58"/>
      <c r="B1" s="58"/>
      <c r="C1" s="58"/>
      <c r="D1" s="58"/>
      <c r="E1" s="58"/>
      <c r="F1" s="58"/>
      <c r="G1" s="58"/>
      <c r="H1" s="58"/>
      <c r="I1" s="58"/>
      <c r="J1" s="58"/>
      <c r="K1" s="58"/>
      <c r="L1" s="58"/>
      <c r="M1" s="58"/>
      <c r="N1" s="58"/>
      <c r="O1" s="58"/>
      <c r="P1" s="58"/>
      <c r="Q1" s="58"/>
      <c r="R1" s="58"/>
      <c r="S1" s="58"/>
    </row>
    <row r="2" spans="1:33" ht="15.75" customHeight="1">
      <c r="A2" s="416"/>
      <c r="B2" s="416"/>
      <c r="C2" s="416"/>
    </row>
    <row r="3" spans="1:33" s="9" customFormat="1" ht="13">
      <c r="A3" s="3" t="s">
        <v>105</v>
      </c>
      <c r="B3" s="4"/>
      <c r="C3" s="5"/>
      <c r="E3" s="10" t="s">
        <v>91</v>
      </c>
      <c r="F3" s="411" t="s">
        <v>280</v>
      </c>
      <c r="T3" s="314"/>
      <c r="U3" s="314"/>
      <c r="V3" s="314"/>
      <c r="W3" s="314"/>
      <c r="X3" s="314"/>
      <c r="Y3" s="314"/>
      <c r="AE3" s="417" t="s">
        <v>106</v>
      </c>
      <c r="AF3" s="9">
        <v>15001</v>
      </c>
      <c r="AG3" s="418" t="s">
        <v>211</v>
      </c>
    </row>
    <row r="4" spans="1:33" s="420" customFormat="1" ht="14">
      <c r="A4" s="183" t="s">
        <v>107</v>
      </c>
      <c r="B4" s="184" t="s">
        <v>16</v>
      </c>
      <c r="C4" s="185" t="s">
        <v>108</v>
      </c>
      <c r="D4" s="9"/>
      <c r="E4" s="382" t="s">
        <v>109</v>
      </c>
      <c r="F4" s="411" t="s">
        <v>274</v>
      </c>
      <c r="G4" s="412"/>
      <c r="H4" s="413"/>
      <c r="T4" s="421" t="str">
        <f t="shared" ref="T4:T29" si="0">A4</f>
        <v>Kto.nr</v>
      </c>
      <c r="U4" s="422" t="str">
        <f t="shared" ref="U4:U29" si="1">B4</f>
        <v>Tekst</v>
      </c>
      <c r="V4" s="423" t="str">
        <f t="shared" ref="V4:V29" si="2">C4</f>
        <v>Mva-kode</v>
      </c>
      <c r="W4" s="422" t="str">
        <f>A4</f>
        <v>Kto.nr</v>
      </c>
      <c r="X4" s="422" t="str">
        <f>B4</f>
        <v>Tekst</v>
      </c>
      <c r="Y4" s="423" t="str">
        <f>C4</f>
        <v>Mva-kode</v>
      </c>
      <c r="Z4" s="111" t="s">
        <v>9</v>
      </c>
      <c r="AE4" s="424" t="s">
        <v>110</v>
      </c>
      <c r="AF4" s="9">
        <v>24001</v>
      </c>
      <c r="AG4" s="111" t="s">
        <v>212</v>
      </c>
    </row>
    <row r="5" spans="1:33" ht="14">
      <c r="A5" s="470">
        <v>1100</v>
      </c>
      <c r="B5" s="471" t="s">
        <v>152</v>
      </c>
      <c r="C5" s="124"/>
      <c r="D5" s="425" t="str">
        <f t="shared" ref="D5:D14" si="3">IF(C5="","",IF(C5&lt;9,"","Mva-koden skal være et tall mellom 1 og 9 "))</f>
        <v/>
      </c>
      <c r="E5" s="8" t="str">
        <f t="shared" ref="E5:E68" si="4">A5&amp;" "&amp;B5</f>
        <v>1100 Bygning</v>
      </c>
      <c r="O5" s="9"/>
      <c r="T5" s="426">
        <f t="shared" si="0"/>
        <v>1100</v>
      </c>
      <c r="U5" s="427" t="str">
        <f t="shared" si="1"/>
        <v>Bygning</v>
      </c>
      <c r="V5" s="428">
        <f t="shared" si="2"/>
        <v>0</v>
      </c>
      <c r="W5" s="426">
        <f t="shared" ref="W5:W36" si="5">A66</f>
        <v>6000</v>
      </c>
      <c r="X5" s="427" t="str">
        <f t="shared" ref="X5:X36" si="6">B66</f>
        <v>Avskriving bygning</v>
      </c>
      <c r="Y5" s="428">
        <f t="shared" ref="Y5:Y36" si="7">C66</f>
        <v>0</v>
      </c>
    </row>
    <row r="6" spans="1:33" ht="14">
      <c r="A6" s="470">
        <v>1190</v>
      </c>
      <c r="B6" s="472" t="s">
        <v>183</v>
      </c>
      <c r="C6" s="124">
        <v>1</v>
      </c>
      <c r="D6" s="425" t="str">
        <f t="shared" si="3"/>
        <v/>
      </c>
      <c r="E6" s="8" t="str">
        <f t="shared" si="4"/>
        <v>1190 Andre anleggsmidler</v>
      </c>
      <c r="G6" s="415" t="s">
        <v>99</v>
      </c>
      <c r="H6" s="468" t="s">
        <v>235</v>
      </c>
      <c r="O6" s="420"/>
      <c r="T6" s="426">
        <f t="shared" si="0"/>
        <v>1190</v>
      </c>
      <c r="U6" s="427" t="str">
        <f t="shared" si="1"/>
        <v>Andre anleggsmidler</v>
      </c>
      <c r="V6" s="428">
        <f t="shared" si="2"/>
        <v>1</v>
      </c>
      <c r="W6" s="426">
        <f t="shared" si="5"/>
        <v>6010</v>
      </c>
      <c r="X6" s="427" t="str">
        <f t="shared" si="6"/>
        <v>Avskriving biler</v>
      </c>
      <c r="Y6" s="428">
        <f t="shared" si="7"/>
        <v>0</v>
      </c>
    </row>
    <row r="7" spans="1:33" ht="14">
      <c r="A7" s="470">
        <v>1200</v>
      </c>
      <c r="B7" s="471" t="s">
        <v>28</v>
      </c>
      <c r="C7" s="124">
        <v>1</v>
      </c>
      <c r="D7" s="425" t="str">
        <f t="shared" si="3"/>
        <v/>
      </c>
      <c r="E7" s="8" t="str">
        <f t="shared" si="4"/>
        <v>1200 Maskiner og anlegg</v>
      </c>
      <c r="G7" s="477">
        <f>AF3</f>
        <v>15001</v>
      </c>
      <c r="H7" s="410"/>
      <c r="I7" s="432"/>
      <c r="J7" s="433"/>
      <c r="T7" s="426">
        <f t="shared" si="0"/>
        <v>1200</v>
      </c>
      <c r="U7" s="427" t="str">
        <f t="shared" si="1"/>
        <v>Maskiner og anlegg</v>
      </c>
      <c r="V7" s="428">
        <f t="shared" si="2"/>
        <v>1</v>
      </c>
      <c r="W7" s="426">
        <f t="shared" si="5"/>
        <v>6015</v>
      </c>
      <c r="X7" s="427" t="str">
        <f t="shared" si="6"/>
        <v>Avskr. mask. og anlegg</v>
      </c>
      <c r="Y7" s="428">
        <f t="shared" si="7"/>
        <v>0</v>
      </c>
      <c r="AE7" s="434" t="s">
        <v>141</v>
      </c>
      <c r="AF7" s="435">
        <v>2700</v>
      </c>
    </row>
    <row r="8" spans="1:33" ht="14">
      <c r="A8" s="470">
        <v>1230</v>
      </c>
      <c r="B8" s="471" t="s">
        <v>153</v>
      </c>
      <c r="C8" s="125">
        <v>1</v>
      </c>
      <c r="D8" s="425" t="str">
        <f t="shared" si="3"/>
        <v/>
      </c>
      <c r="E8" s="8" t="str">
        <f t="shared" si="4"/>
        <v xml:space="preserve">1230 Biler                    </v>
      </c>
      <c r="G8" s="477">
        <f>+G7+1</f>
        <v>15002</v>
      </c>
      <c r="H8" s="410"/>
      <c r="I8" s="413"/>
      <c r="T8" s="426">
        <f t="shared" si="0"/>
        <v>1230</v>
      </c>
      <c r="U8" s="427" t="str">
        <f t="shared" si="1"/>
        <v xml:space="preserve">Biler                    </v>
      </c>
      <c r="V8" s="428">
        <f t="shared" si="2"/>
        <v>1</v>
      </c>
      <c r="W8" s="426">
        <f t="shared" si="5"/>
        <v>6017</v>
      </c>
      <c r="X8" s="427" t="str">
        <f t="shared" si="6"/>
        <v>Avskriving inventar</v>
      </c>
      <c r="Y8" s="428">
        <f t="shared" si="7"/>
        <v>0</v>
      </c>
      <c r="AE8" s="434" t="s">
        <v>142</v>
      </c>
      <c r="AF8" s="435">
        <v>2710</v>
      </c>
    </row>
    <row r="9" spans="1:33" ht="14">
      <c r="A9" s="470">
        <v>1250</v>
      </c>
      <c r="B9" s="471" t="s">
        <v>154</v>
      </c>
      <c r="C9" s="124">
        <v>1</v>
      </c>
      <c r="D9" s="425" t="str">
        <f t="shared" si="3"/>
        <v/>
      </c>
      <c r="E9" s="8" t="str">
        <f t="shared" si="4"/>
        <v>1250 Inventar</v>
      </c>
      <c r="G9" s="477">
        <f t="shared" ref="G9:G16" si="8">+G8+1</f>
        <v>15003</v>
      </c>
      <c r="H9" s="410"/>
      <c r="I9" s="413"/>
      <c r="T9" s="426">
        <f t="shared" si="0"/>
        <v>1250</v>
      </c>
      <c r="U9" s="427" t="str">
        <f t="shared" si="1"/>
        <v>Inventar</v>
      </c>
      <c r="V9" s="428">
        <f t="shared" si="2"/>
        <v>1</v>
      </c>
      <c r="W9" s="426">
        <f t="shared" si="5"/>
        <v>6018</v>
      </c>
      <c r="X9" s="427" t="str">
        <f t="shared" si="6"/>
        <v>Avskr. kontomaskiner</v>
      </c>
      <c r="Y9" s="428">
        <f t="shared" si="7"/>
        <v>0</v>
      </c>
    </row>
    <row r="10" spans="1:33" ht="14">
      <c r="A10" s="470">
        <v>1280</v>
      </c>
      <c r="B10" s="471" t="s">
        <v>111</v>
      </c>
      <c r="C10" s="124">
        <v>1</v>
      </c>
      <c r="D10" s="425" t="str">
        <f t="shared" si="3"/>
        <v/>
      </c>
      <c r="E10" s="8" t="str">
        <f t="shared" si="4"/>
        <v>1280 Kontormaskiner</v>
      </c>
      <c r="F10" s="412"/>
      <c r="G10" s="477">
        <f t="shared" si="8"/>
        <v>15004</v>
      </c>
      <c r="H10" s="410"/>
      <c r="I10" s="413"/>
      <c r="T10" s="426">
        <f t="shared" si="0"/>
        <v>1280</v>
      </c>
      <c r="U10" s="427" t="str">
        <f t="shared" si="1"/>
        <v>Kontormaskiner</v>
      </c>
      <c r="V10" s="428">
        <f t="shared" si="2"/>
        <v>1</v>
      </c>
      <c r="W10" s="426">
        <f t="shared" si="5"/>
        <v>6019</v>
      </c>
      <c r="X10" s="427" t="str">
        <f t="shared" si="6"/>
        <v>Avskr. andre dr.midler</v>
      </c>
      <c r="Y10" s="428">
        <f t="shared" si="7"/>
        <v>0</v>
      </c>
    </row>
    <row r="11" spans="1:33" ht="14">
      <c r="A11" s="470">
        <v>1290</v>
      </c>
      <c r="B11" s="471" t="s">
        <v>184</v>
      </c>
      <c r="C11" s="124">
        <v>1</v>
      </c>
      <c r="D11" s="425" t="str">
        <f t="shared" si="3"/>
        <v/>
      </c>
      <c r="E11" s="8" t="str">
        <f t="shared" si="4"/>
        <v>1290 Andre driftsmidler</v>
      </c>
      <c r="F11" s="414"/>
      <c r="G11" s="477">
        <f t="shared" si="8"/>
        <v>15005</v>
      </c>
      <c r="H11" s="410"/>
      <c r="T11" s="426">
        <f t="shared" si="0"/>
        <v>1290</v>
      </c>
      <c r="U11" s="427" t="str">
        <f t="shared" si="1"/>
        <v>Andre driftsmidler</v>
      </c>
      <c r="V11" s="428">
        <f t="shared" si="2"/>
        <v>1</v>
      </c>
      <c r="W11" s="426">
        <f t="shared" si="5"/>
        <v>6100</v>
      </c>
      <c r="X11" s="427" t="str">
        <f t="shared" si="6"/>
        <v>Frakt o.l ved varefors.</v>
      </c>
      <c r="Y11" s="428">
        <f t="shared" si="7"/>
        <v>1</v>
      </c>
    </row>
    <row r="12" spans="1:33" ht="14">
      <c r="A12" s="470">
        <v>1460</v>
      </c>
      <c r="B12" s="473" t="s">
        <v>282</v>
      </c>
      <c r="C12" s="124"/>
      <c r="D12" s="425" t="str">
        <f t="shared" si="3"/>
        <v/>
      </c>
      <c r="E12" s="8" t="str">
        <f t="shared" si="4"/>
        <v>1460 Innkj. varer for videres (lager)</v>
      </c>
      <c r="F12" s="414"/>
      <c r="G12" s="477">
        <f t="shared" si="8"/>
        <v>15006</v>
      </c>
      <c r="H12" s="410"/>
      <c r="T12" s="426">
        <f t="shared" si="0"/>
        <v>1460</v>
      </c>
      <c r="U12" s="427" t="str">
        <f t="shared" si="1"/>
        <v>Innkj. varer for videres (lager)</v>
      </c>
      <c r="V12" s="428">
        <f t="shared" si="2"/>
        <v>0</v>
      </c>
      <c r="W12" s="426">
        <f t="shared" si="5"/>
        <v>6300</v>
      </c>
      <c r="X12" s="427" t="str">
        <f t="shared" si="6"/>
        <v>Leie lokaler</v>
      </c>
      <c r="Y12" s="428">
        <f t="shared" si="7"/>
        <v>0</v>
      </c>
    </row>
    <row r="13" spans="1:33" ht="14">
      <c r="A13" s="470">
        <v>1500</v>
      </c>
      <c r="B13" s="471" t="s">
        <v>31</v>
      </c>
      <c r="C13" s="124"/>
      <c r="D13" s="425" t="str">
        <f t="shared" si="3"/>
        <v/>
      </c>
      <c r="E13" s="8" t="str">
        <f t="shared" si="4"/>
        <v>1500 Kundefordringer</v>
      </c>
      <c r="F13" s="414"/>
      <c r="G13" s="477">
        <f t="shared" si="8"/>
        <v>15007</v>
      </c>
      <c r="H13" s="410"/>
      <c r="T13" s="426">
        <f t="shared" si="0"/>
        <v>1500</v>
      </c>
      <c r="U13" s="427" t="str">
        <f t="shared" si="1"/>
        <v>Kundefordringer</v>
      </c>
      <c r="V13" s="428">
        <f t="shared" si="2"/>
        <v>0</v>
      </c>
      <c r="W13" s="426">
        <f t="shared" si="5"/>
        <v>6340</v>
      </c>
      <c r="X13" s="427" t="str">
        <f t="shared" si="6"/>
        <v>Lys, varme</v>
      </c>
      <c r="Y13" s="428">
        <f t="shared" si="7"/>
        <v>1</v>
      </c>
    </row>
    <row r="14" spans="1:33" ht="14">
      <c r="A14" s="470">
        <v>1590</v>
      </c>
      <c r="B14" s="471" t="s">
        <v>185</v>
      </c>
      <c r="C14" s="124"/>
      <c r="D14" s="425" t="str">
        <f t="shared" si="3"/>
        <v/>
      </c>
      <c r="E14" s="8" t="str">
        <f t="shared" si="4"/>
        <v>1590 Andre omløpsmidler</v>
      </c>
      <c r="F14" s="414"/>
      <c r="G14" s="477">
        <f t="shared" si="8"/>
        <v>15008</v>
      </c>
      <c r="H14" s="410"/>
      <c r="T14" s="426">
        <f t="shared" si="0"/>
        <v>1590</v>
      </c>
      <c r="U14" s="427" t="str">
        <f t="shared" si="1"/>
        <v>Andre omløpsmidler</v>
      </c>
      <c r="V14" s="428">
        <f t="shared" si="2"/>
        <v>0</v>
      </c>
      <c r="W14" s="429">
        <f t="shared" si="5"/>
        <v>6390</v>
      </c>
      <c r="X14" s="429" t="str">
        <f t="shared" si="6"/>
        <v>Annen kostnad lokale</v>
      </c>
      <c r="Y14" s="430">
        <f t="shared" si="7"/>
        <v>1</v>
      </c>
    </row>
    <row r="15" spans="1:33" ht="14">
      <c r="A15" s="470">
        <v>1700</v>
      </c>
      <c r="B15" s="474" t="s">
        <v>278</v>
      </c>
      <c r="C15" s="124"/>
      <c r="D15" s="425" t="str">
        <f t="shared" ref="D15:D22" si="9">IF(C17="","",IF(C17&lt;9,"","Mva-koden skal være et tall mellom 1 og 9 "))</f>
        <v/>
      </c>
      <c r="E15" s="8" t="str">
        <f t="shared" si="4"/>
        <v>1700 Forskuddsbetalt leiekostnad</v>
      </c>
      <c r="F15" s="414"/>
      <c r="G15" s="477">
        <f t="shared" si="8"/>
        <v>15009</v>
      </c>
      <c r="H15" s="410"/>
      <c r="T15" s="426">
        <f t="shared" si="0"/>
        <v>1700</v>
      </c>
      <c r="U15" s="427" t="str">
        <f t="shared" si="1"/>
        <v>Forskuddsbetalt leiekostnad</v>
      </c>
      <c r="V15" s="428">
        <f t="shared" si="2"/>
        <v>0</v>
      </c>
      <c r="W15" s="429">
        <f t="shared" si="5"/>
        <v>6490</v>
      </c>
      <c r="X15" s="429" t="str">
        <f t="shared" si="6"/>
        <v>A. leiekostn. mask, inv mv</v>
      </c>
      <c r="Y15" s="430">
        <f t="shared" si="7"/>
        <v>1</v>
      </c>
    </row>
    <row r="16" spans="1:33" ht="14">
      <c r="A16" s="470">
        <v>1710</v>
      </c>
      <c r="B16" s="473" t="s">
        <v>281</v>
      </c>
      <c r="C16" s="124"/>
      <c r="D16" s="425" t="str">
        <f t="shared" si="9"/>
        <v/>
      </c>
      <c r="E16" s="8" t="str">
        <f t="shared" si="4"/>
        <v>1710 Forskuddsbetalt rentekostn.</v>
      </c>
      <c r="F16" s="414"/>
      <c r="G16" s="477">
        <f t="shared" si="8"/>
        <v>15010</v>
      </c>
      <c r="H16" s="410"/>
      <c r="T16" s="426">
        <f t="shared" si="0"/>
        <v>1710</v>
      </c>
      <c r="U16" s="427" t="str">
        <f t="shared" si="1"/>
        <v>Forskuddsbetalt rentekostn.</v>
      </c>
      <c r="V16" s="428">
        <f t="shared" si="2"/>
        <v>0</v>
      </c>
      <c r="W16" s="429">
        <f t="shared" si="5"/>
        <v>6590</v>
      </c>
      <c r="X16" s="429" t="str">
        <f t="shared" si="6"/>
        <v>A. dr. mat som ikke akt.</v>
      </c>
      <c r="Y16" s="430">
        <f t="shared" si="7"/>
        <v>1</v>
      </c>
    </row>
    <row r="17" spans="1:25" ht="14">
      <c r="A17" s="470">
        <v>1740</v>
      </c>
      <c r="B17" s="471" t="s">
        <v>112</v>
      </c>
      <c r="C17" s="124"/>
      <c r="D17" s="425" t="str">
        <f t="shared" si="9"/>
        <v/>
      </c>
      <c r="E17" s="8" t="str">
        <f t="shared" si="4"/>
        <v>1740 Forskuddsbetalt lønn</v>
      </c>
      <c r="F17" s="414"/>
      <c r="G17" s="415" t="s">
        <v>236</v>
      </c>
      <c r="H17" s="468" t="s">
        <v>235</v>
      </c>
      <c r="T17" s="426">
        <f t="shared" si="0"/>
        <v>1740</v>
      </c>
      <c r="U17" s="427" t="str">
        <f t="shared" si="1"/>
        <v>Forskuddsbetalt lønn</v>
      </c>
      <c r="V17" s="428">
        <f t="shared" si="2"/>
        <v>0</v>
      </c>
      <c r="W17" s="429">
        <f t="shared" si="5"/>
        <v>6620</v>
      </c>
      <c r="X17" s="429" t="str">
        <f t="shared" si="6"/>
        <v>Rep. og vedlikeh. utstyr</v>
      </c>
      <c r="Y17" s="430">
        <f t="shared" si="7"/>
        <v>1</v>
      </c>
    </row>
    <row r="18" spans="1:25" ht="14">
      <c r="A18" s="470">
        <v>1749</v>
      </c>
      <c r="B18" s="475" t="s">
        <v>187</v>
      </c>
      <c r="C18" s="124"/>
      <c r="D18" s="425" t="str">
        <f t="shared" si="9"/>
        <v/>
      </c>
      <c r="E18" s="8" t="str">
        <f t="shared" si="4"/>
        <v>1749 A. forskuddsbet. kostn.</v>
      </c>
      <c r="F18" s="414"/>
      <c r="G18" s="477">
        <f>AF4</f>
        <v>24001</v>
      </c>
      <c r="H18" s="410"/>
      <c r="T18" s="426">
        <f t="shared" si="0"/>
        <v>1749</v>
      </c>
      <c r="U18" s="427" t="str">
        <f t="shared" si="1"/>
        <v>A. forskuddsbet. kostn.</v>
      </c>
      <c r="V18" s="428">
        <f t="shared" si="2"/>
        <v>0</v>
      </c>
      <c r="W18" s="429">
        <f t="shared" si="5"/>
        <v>6690</v>
      </c>
      <c r="X18" s="429" t="str">
        <f t="shared" si="6"/>
        <v>Rep. og vedlikehold annet</v>
      </c>
      <c r="Y18" s="430">
        <f t="shared" si="7"/>
        <v>1</v>
      </c>
    </row>
    <row r="19" spans="1:25" ht="14">
      <c r="A19" s="470">
        <v>1760</v>
      </c>
      <c r="B19" s="471" t="s">
        <v>186</v>
      </c>
      <c r="C19" s="124"/>
      <c r="D19" s="425" t="str">
        <f t="shared" si="9"/>
        <v/>
      </c>
      <c r="E19" s="8" t="str">
        <f t="shared" si="4"/>
        <v>1760 Påløpt renteinntekt</v>
      </c>
      <c r="F19" s="414"/>
      <c r="G19" s="477">
        <f t="shared" ref="G19:G27" si="10">+G18+1</f>
        <v>24002</v>
      </c>
      <c r="H19" s="410"/>
      <c r="T19" s="426">
        <f t="shared" si="0"/>
        <v>1760</v>
      </c>
      <c r="U19" s="427" t="str">
        <f t="shared" si="1"/>
        <v>Påløpt renteinntekt</v>
      </c>
      <c r="V19" s="428">
        <f t="shared" si="2"/>
        <v>0</v>
      </c>
      <c r="W19" s="429">
        <f t="shared" si="5"/>
        <v>6701</v>
      </c>
      <c r="X19" s="429" t="str">
        <f t="shared" si="6"/>
        <v>Revisjon-, regnsk. hon.</v>
      </c>
      <c r="Y19" s="430">
        <f t="shared" si="7"/>
        <v>1</v>
      </c>
    </row>
    <row r="20" spans="1:25" ht="14">
      <c r="A20" s="470">
        <v>1900</v>
      </c>
      <c r="B20" s="471" t="s">
        <v>155</v>
      </c>
      <c r="C20" s="124"/>
      <c r="D20" s="425" t="str">
        <f t="shared" si="9"/>
        <v/>
      </c>
      <c r="E20" s="8" t="str">
        <f t="shared" si="4"/>
        <v xml:space="preserve">1900 Kontanter                 </v>
      </c>
      <c r="F20" s="414"/>
      <c r="G20" s="477">
        <f t="shared" si="10"/>
        <v>24003</v>
      </c>
      <c r="H20" s="410"/>
      <c r="T20" s="426">
        <f t="shared" si="0"/>
        <v>1900</v>
      </c>
      <c r="U20" s="427" t="str">
        <f t="shared" si="1"/>
        <v xml:space="preserve">Kontanter                 </v>
      </c>
      <c r="V20" s="428">
        <f t="shared" si="2"/>
        <v>0</v>
      </c>
      <c r="W20" s="429">
        <f t="shared" si="5"/>
        <v>6790</v>
      </c>
      <c r="X20" s="429" t="str">
        <f t="shared" si="6"/>
        <v>A. fremmede tjenester</v>
      </c>
      <c r="Y20" s="430">
        <f t="shared" si="7"/>
        <v>1</v>
      </c>
    </row>
    <row r="21" spans="1:25" ht="14">
      <c r="A21" s="470">
        <v>1920</v>
      </c>
      <c r="B21" s="471" t="s">
        <v>156</v>
      </c>
      <c r="C21" s="124"/>
      <c r="D21" s="425" t="str">
        <f t="shared" si="9"/>
        <v/>
      </c>
      <c r="E21" s="8" t="str">
        <f t="shared" si="4"/>
        <v>1920 Bankinnskudd</v>
      </c>
      <c r="F21" s="414"/>
      <c r="G21" s="477">
        <f t="shared" si="10"/>
        <v>24004</v>
      </c>
      <c r="H21" s="410"/>
      <c r="T21" s="426">
        <f t="shared" si="0"/>
        <v>1920</v>
      </c>
      <c r="U21" s="427" t="str">
        <f t="shared" si="1"/>
        <v>Bankinnskudd</v>
      </c>
      <c r="V21" s="428">
        <f t="shared" si="2"/>
        <v>0</v>
      </c>
      <c r="W21" s="429">
        <f t="shared" si="5"/>
        <v>6800</v>
      </c>
      <c r="X21" s="429" t="str">
        <f t="shared" si="6"/>
        <v>Kontorrekvisita</v>
      </c>
      <c r="Y21" s="430">
        <f t="shared" si="7"/>
        <v>1</v>
      </c>
    </row>
    <row r="22" spans="1:25" ht="14">
      <c r="A22" s="470">
        <v>1950</v>
      </c>
      <c r="B22" s="471" t="s">
        <v>157</v>
      </c>
      <c r="C22" s="124"/>
      <c r="D22" s="425" t="str">
        <f t="shared" si="9"/>
        <v/>
      </c>
      <c r="E22" s="8" t="str">
        <f t="shared" si="4"/>
        <v>1950 Bankinnsk. for skattetr.</v>
      </c>
      <c r="F22" s="414"/>
      <c r="G22" s="477">
        <f t="shared" si="10"/>
        <v>24005</v>
      </c>
      <c r="H22" s="410"/>
      <c r="T22" s="426">
        <f t="shared" si="0"/>
        <v>1950</v>
      </c>
      <c r="U22" s="427" t="str">
        <f t="shared" si="1"/>
        <v>Bankinnsk. for skattetr.</v>
      </c>
      <c r="V22" s="428">
        <f t="shared" si="2"/>
        <v>0</v>
      </c>
      <c r="W22" s="429">
        <f t="shared" si="5"/>
        <v>6890</v>
      </c>
      <c r="X22" s="429" t="str">
        <f t="shared" si="6"/>
        <v>Annen kontorkostnad</v>
      </c>
      <c r="Y22" s="430">
        <f t="shared" si="7"/>
        <v>1</v>
      </c>
    </row>
    <row r="23" spans="1:25" ht="14">
      <c r="A23" s="470">
        <v>2000</v>
      </c>
      <c r="B23" s="471" t="s">
        <v>113</v>
      </c>
      <c r="C23" s="124"/>
      <c r="D23" s="425" t="str">
        <f>IF(C27="","",IF(C27&lt;9,"","Mva-koden skal være et tall mellom 1 og 9 "))</f>
        <v/>
      </c>
      <c r="E23" s="8" t="str">
        <f t="shared" si="4"/>
        <v>2000 Aksjekapital</v>
      </c>
      <c r="F23" s="414"/>
      <c r="G23" s="477">
        <f t="shared" si="10"/>
        <v>24006</v>
      </c>
      <c r="H23" s="410"/>
      <c r="T23" s="426">
        <f t="shared" si="0"/>
        <v>2000</v>
      </c>
      <c r="U23" s="427" t="str">
        <f t="shared" si="1"/>
        <v>Aksjekapital</v>
      </c>
      <c r="V23" s="428">
        <f t="shared" si="2"/>
        <v>0</v>
      </c>
      <c r="W23" s="429">
        <f t="shared" si="5"/>
        <v>6900</v>
      </c>
      <c r="X23" s="429" t="str">
        <f t="shared" si="6"/>
        <v>Telefon</v>
      </c>
      <c r="Y23" s="430">
        <f t="shared" si="7"/>
        <v>1</v>
      </c>
    </row>
    <row r="24" spans="1:25" ht="14">
      <c r="A24" s="476">
        <v>2050</v>
      </c>
      <c r="B24" s="410" t="s">
        <v>114</v>
      </c>
      <c r="C24" s="124"/>
      <c r="D24" s="425"/>
      <c r="E24" s="8" t="str">
        <f t="shared" si="4"/>
        <v>2050 Annen egenkapital</v>
      </c>
      <c r="F24" s="414"/>
      <c r="G24" s="477">
        <f t="shared" si="10"/>
        <v>24007</v>
      </c>
      <c r="H24" s="410"/>
      <c r="T24" s="426">
        <f t="shared" si="0"/>
        <v>2050</v>
      </c>
      <c r="U24" s="427" t="str">
        <f t="shared" si="1"/>
        <v>Annen egenkapital</v>
      </c>
      <c r="V24" s="428">
        <f t="shared" si="2"/>
        <v>0</v>
      </c>
      <c r="W24" s="429">
        <f t="shared" si="5"/>
        <v>6940</v>
      </c>
      <c r="X24" s="429" t="str">
        <f t="shared" si="6"/>
        <v>Porto</v>
      </c>
      <c r="Y24" s="430">
        <f t="shared" si="7"/>
        <v>1</v>
      </c>
    </row>
    <row r="25" spans="1:25" ht="14">
      <c r="A25" s="477">
        <v>2051</v>
      </c>
      <c r="B25" s="410" t="s">
        <v>9</v>
      </c>
      <c r="C25" s="124"/>
      <c r="D25" s="425" t="str">
        <f t="shared" ref="D25:D47" si="11">IF(C31="","",IF(C31&lt;9,"","Mva-koden skal være et tall mellom 1 og 9 "))</f>
        <v/>
      </c>
      <c r="E25" s="8" t="str">
        <f t="shared" si="4"/>
        <v xml:space="preserve">2051  </v>
      </c>
      <c r="F25" s="414"/>
      <c r="G25" s="477">
        <f t="shared" si="10"/>
        <v>24008</v>
      </c>
      <c r="H25" s="410"/>
      <c r="T25" s="426">
        <f t="shared" si="0"/>
        <v>2051</v>
      </c>
      <c r="U25" s="427" t="str">
        <f t="shared" si="1"/>
        <v xml:space="preserve"> </v>
      </c>
      <c r="V25" s="428">
        <f t="shared" si="2"/>
        <v>0</v>
      </c>
      <c r="W25" s="429">
        <f t="shared" si="5"/>
        <v>7000</v>
      </c>
      <c r="X25" s="429" t="str">
        <f t="shared" si="6"/>
        <v>Drivstoff bil</v>
      </c>
      <c r="Y25" s="430">
        <f t="shared" si="7"/>
        <v>1</v>
      </c>
    </row>
    <row r="26" spans="1:25" ht="14">
      <c r="A26" s="477">
        <v>2052</v>
      </c>
      <c r="B26" s="410" t="s">
        <v>9</v>
      </c>
      <c r="C26" s="124"/>
      <c r="D26" s="425" t="str">
        <f t="shared" si="11"/>
        <v/>
      </c>
      <c r="E26" s="8" t="str">
        <f t="shared" si="4"/>
        <v xml:space="preserve">2052  </v>
      </c>
      <c r="F26" s="414"/>
      <c r="G26" s="477">
        <f t="shared" si="10"/>
        <v>24009</v>
      </c>
      <c r="H26" s="410"/>
      <c r="T26" s="426">
        <f t="shared" si="0"/>
        <v>2052</v>
      </c>
      <c r="U26" s="427" t="str">
        <f t="shared" si="1"/>
        <v xml:space="preserve"> </v>
      </c>
      <c r="V26" s="428">
        <f t="shared" si="2"/>
        <v>0</v>
      </c>
      <c r="W26" s="429">
        <f t="shared" si="5"/>
        <v>7090</v>
      </c>
      <c r="X26" s="429" t="str">
        <f t="shared" si="6"/>
        <v>A. kostnad transp.m</v>
      </c>
      <c r="Y26" s="430">
        <f t="shared" si="7"/>
        <v>1</v>
      </c>
    </row>
    <row r="27" spans="1:25" ht="14">
      <c r="A27" s="477">
        <v>2060</v>
      </c>
      <c r="B27" s="410" t="s">
        <v>115</v>
      </c>
      <c r="C27" s="124"/>
      <c r="D27" s="425" t="str">
        <f t="shared" si="11"/>
        <v/>
      </c>
      <c r="E27" s="8" t="str">
        <f t="shared" si="4"/>
        <v>2060 Privatkonto</v>
      </c>
      <c r="F27" s="414"/>
      <c r="G27" s="480">
        <f t="shared" si="10"/>
        <v>24010</v>
      </c>
      <c r="H27" s="441"/>
      <c r="T27" s="426">
        <f t="shared" si="0"/>
        <v>2060</v>
      </c>
      <c r="U27" s="427" t="str">
        <f t="shared" si="1"/>
        <v>Privatkonto</v>
      </c>
      <c r="V27" s="428">
        <f t="shared" si="2"/>
        <v>0</v>
      </c>
      <c r="W27" s="429">
        <f t="shared" si="5"/>
        <v>7300</v>
      </c>
      <c r="X27" s="429" t="str">
        <f t="shared" si="6"/>
        <v>Salgskostnad</v>
      </c>
      <c r="Y27" s="430">
        <f t="shared" si="7"/>
        <v>1</v>
      </c>
    </row>
    <row r="28" spans="1:25" ht="14">
      <c r="A28" s="477">
        <v>2061</v>
      </c>
      <c r="B28" s="410" t="s">
        <v>9</v>
      </c>
      <c r="C28" s="124"/>
      <c r="D28" s="425" t="str">
        <f t="shared" si="11"/>
        <v/>
      </c>
      <c r="E28" s="8" t="str">
        <f t="shared" si="4"/>
        <v xml:space="preserve">2061  </v>
      </c>
      <c r="F28" s="414"/>
      <c r="T28" s="426">
        <f t="shared" si="0"/>
        <v>2061</v>
      </c>
      <c r="U28" s="427" t="str">
        <f t="shared" si="1"/>
        <v xml:space="preserve"> </v>
      </c>
      <c r="V28" s="428">
        <f t="shared" si="2"/>
        <v>0</v>
      </c>
      <c r="W28" s="429">
        <f t="shared" si="5"/>
        <v>7320</v>
      </c>
      <c r="X28" s="429" t="str">
        <f t="shared" si="6"/>
        <v>Reklamekostnad</v>
      </c>
      <c r="Y28" s="430">
        <f t="shared" si="7"/>
        <v>1</v>
      </c>
    </row>
    <row r="29" spans="1:25" ht="14">
      <c r="A29" s="477">
        <v>2062</v>
      </c>
      <c r="B29" s="410" t="s">
        <v>9</v>
      </c>
      <c r="C29" s="124"/>
      <c r="D29" s="425" t="str">
        <f t="shared" si="11"/>
        <v/>
      </c>
      <c r="E29" s="8" t="str">
        <f t="shared" si="4"/>
        <v xml:space="preserve">2062  </v>
      </c>
      <c r="F29" s="414"/>
      <c r="G29" s="431"/>
      <c r="H29" s="431"/>
      <c r="T29" s="426">
        <f t="shared" si="0"/>
        <v>2062</v>
      </c>
      <c r="U29" s="427" t="str">
        <f t="shared" si="1"/>
        <v xml:space="preserve"> </v>
      </c>
      <c r="V29" s="428">
        <f t="shared" si="2"/>
        <v>0</v>
      </c>
      <c r="W29" s="429">
        <f t="shared" si="5"/>
        <v>7400</v>
      </c>
      <c r="X29" s="429" t="str">
        <f t="shared" si="6"/>
        <v>Kontingent, fradragsb.</v>
      </c>
      <c r="Y29" s="430">
        <f t="shared" si="7"/>
        <v>0</v>
      </c>
    </row>
    <row r="30" spans="1:25" ht="14">
      <c r="A30" s="470">
        <v>2080</v>
      </c>
      <c r="B30" s="474" t="s">
        <v>126</v>
      </c>
      <c r="C30" s="124"/>
      <c r="D30" s="425" t="str">
        <f t="shared" si="11"/>
        <v/>
      </c>
      <c r="E30" s="8" t="str">
        <f t="shared" si="4"/>
        <v>2080 Udekket tap</v>
      </c>
      <c r="F30" s="414"/>
      <c r="G30" s="439"/>
      <c r="H30" s="440"/>
      <c r="T30" s="426">
        <f t="shared" ref="T30:T65" si="12">A30</f>
        <v>2080</v>
      </c>
      <c r="U30" s="427" t="str">
        <f t="shared" ref="U30:U65" si="13">B30</f>
        <v>Udekket tap</v>
      </c>
      <c r="V30" s="428"/>
      <c r="W30" s="429">
        <f t="shared" si="5"/>
        <v>7500</v>
      </c>
      <c r="X30" s="429" t="str">
        <f t="shared" si="6"/>
        <v>Forsikringspremie</v>
      </c>
      <c r="Y30" s="430">
        <f t="shared" si="7"/>
        <v>0</v>
      </c>
    </row>
    <row r="31" spans="1:25" ht="14">
      <c r="A31" s="470">
        <v>2240</v>
      </c>
      <c r="B31" s="471" t="s">
        <v>116</v>
      </c>
      <c r="C31" s="11"/>
      <c r="D31" s="425" t="str">
        <f t="shared" si="11"/>
        <v/>
      </c>
      <c r="E31" s="8" t="str">
        <f t="shared" si="4"/>
        <v>2240 Pantelån</v>
      </c>
      <c r="F31" s="414"/>
      <c r="T31" s="426">
        <f t="shared" si="12"/>
        <v>2240</v>
      </c>
      <c r="U31" s="427" t="str">
        <f t="shared" si="13"/>
        <v>Pantelån</v>
      </c>
      <c r="V31" s="428">
        <f t="shared" ref="V31:V53" si="14">C31</f>
        <v>0</v>
      </c>
      <c r="W31" s="429">
        <f t="shared" si="5"/>
        <v>7790</v>
      </c>
      <c r="X31" s="429" t="str">
        <f t="shared" si="6"/>
        <v>Annen kostnad</v>
      </c>
      <c r="Y31" s="430">
        <f t="shared" si="7"/>
        <v>1</v>
      </c>
    </row>
    <row r="32" spans="1:25" ht="14">
      <c r="A32" s="470">
        <v>2290</v>
      </c>
      <c r="B32" s="471" t="s">
        <v>117</v>
      </c>
      <c r="C32" s="124"/>
      <c r="D32" s="425" t="str">
        <f t="shared" si="11"/>
        <v/>
      </c>
      <c r="E32" s="8" t="str">
        <f t="shared" si="4"/>
        <v>2290 Annen langsiktig gjeld</v>
      </c>
      <c r="H32" s="419" t="s">
        <v>147</v>
      </c>
      <c r="I32" s="255">
        <v>0.25</v>
      </c>
      <c r="T32" s="426">
        <f t="shared" si="12"/>
        <v>2290</v>
      </c>
      <c r="U32" s="427" t="str">
        <f t="shared" si="13"/>
        <v>Annen langsiktig gjeld</v>
      </c>
      <c r="V32" s="428">
        <f t="shared" si="14"/>
        <v>0</v>
      </c>
      <c r="W32" s="429">
        <f t="shared" si="5"/>
        <v>7830</v>
      </c>
      <c r="X32" s="429" t="str">
        <f t="shared" si="6"/>
        <v>Tap på fordringer</v>
      </c>
      <c r="Y32" s="430">
        <f t="shared" si="7"/>
        <v>2</v>
      </c>
    </row>
    <row r="33" spans="1:25" ht="14">
      <c r="A33" s="470">
        <v>2380</v>
      </c>
      <c r="B33" s="471" t="s">
        <v>59</v>
      </c>
      <c r="C33" s="124"/>
      <c r="D33" s="425" t="str">
        <f t="shared" si="11"/>
        <v/>
      </c>
      <c r="E33" s="8" t="str">
        <f t="shared" si="4"/>
        <v>2380 Kassekreditt</v>
      </c>
      <c r="H33" s="419" t="s">
        <v>148</v>
      </c>
      <c r="I33" s="255">
        <v>0.15</v>
      </c>
      <c r="T33" s="426">
        <f t="shared" si="12"/>
        <v>2380</v>
      </c>
      <c r="U33" s="427" t="str">
        <f t="shared" si="13"/>
        <v>Kassekreditt</v>
      </c>
      <c r="V33" s="428">
        <f t="shared" si="14"/>
        <v>0</v>
      </c>
      <c r="W33" s="429">
        <f t="shared" si="5"/>
        <v>8050</v>
      </c>
      <c r="X33" s="429" t="str">
        <f t="shared" si="6"/>
        <v>Annen renteinntekt</v>
      </c>
      <c r="Y33" s="430">
        <f t="shared" si="7"/>
        <v>0</v>
      </c>
    </row>
    <row r="34" spans="1:25" ht="14">
      <c r="A34" s="470">
        <v>2390</v>
      </c>
      <c r="B34" s="472" t="s">
        <v>188</v>
      </c>
      <c r="C34" s="124"/>
      <c r="D34" s="425" t="str">
        <f t="shared" si="11"/>
        <v/>
      </c>
      <c r="E34" s="8" t="str">
        <f t="shared" si="4"/>
        <v>2390 A. gjeld til kredittinst.</v>
      </c>
      <c r="H34" s="419" t="s">
        <v>149</v>
      </c>
      <c r="I34" s="255">
        <v>0.1</v>
      </c>
      <c r="T34" s="426">
        <f t="shared" si="12"/>
        <v>2390</v>
      </c>
      <c r="U34" s="427" t="str">
        <f t="shared" si="13"/>
        <v>A. gjeld til kredittinst.</v>
      </c>
      <c r="V34" s="428">
        <f t="shared" si="14"/>
        <v>0</v>
      </c>
      <c r="W34" s="429">
        <f t="shared" si="5"/>
        <v>8070</v>
      </c>
      <c r="X34" s="429" t="str">
        <f t="shared" si="6"/>
        <v>Annen finansinntekt</v>
      </c>
      <c r="Y34" s="430">
        <f t="shared" si="7"/>
        <v>0</v>
      </c>
    </row>
    <row r="35" spans="1:25" ht="14">
      <c r="A35" s="470">
        <v>2400</v>
      </c>
      <c r="B35" s="471" t="s">
        <v>37</v>
      </c>
      <c r="C35" s="124"/>
      <c r="D35" s="425" t="str">
        <f t="shared" si="11"/>
        <v/>
      </c>
      <c r="E35" s="8" t="str">
        <f t="shared" si="4"/>
        <v>2400 Leverandørgjeld</v>
      </c>
      <c r="F35" s="414"/>
      <c r="T35" s="426">
        <f t="shared" si="12"/>
        <v>2400</v>
      </c>
      <c r="U35" s="427" t="str">
        <f t="shared" si="13"/>
        <v>Leverandørgjeld</v>
      </c>
      <c r="V35" s="428">
        <f t="shared" si="14"/>
        <v>0</v>
      </c>
      <c r="W35" s="429">
        <f t="shared" si="5"/>
        <v>8150</v>
      </c>
      <c r="X35" s="429" t="str">
        <f t="shared" si="6"/>
        <v>Annen rentekostnad</v>
      </c>
      <c r="Y35" s="430">
        <f t="shared" si="7"/>
        <v>0</v>
      </c>
    </row>
    <row r="36" spans="1:25" ht="14">
      <c r="A36" s="470">
        <v>2500</v>
      </c>
      <c r="B36" s="471" t="s">
        <v>158</v>
      </c>
      <c r="C36" s="124"/>
      <c r="D36" s="425" t="str">
        <f t="shared" si="11"/>
        <v/>
      </c>
      <c r="E36" s="8" t="str">
        <f t="shared" si="4"/>
        <v>2500 Betalbar skatt, ikke utl.</v>
      </c>
      <c r="T36" s="426">
        <f t="shared" si="12"/>
        <v>2500</v>
      </c>
      <c r="U36" s="427" t="str">
        <f t="shared" si="13"/>
        <v>Betalbar skatt, ikke utl.</v>
      </c>
      <c r="V36" s="428">
        <f t="shared" si="14"/>
        <v>0</v>
      </c>
      <c r="W36" s="429">
        <f t="shared" si="5"/>
        <v>8170</v>
      </c>
      <c r="X36" s="429" t="str">
        <f t="shared" si="6"/>
        <v>Annen finanskostnad</v>
      </c>
      <c r="Y36" s="430">
        <f t="shared" si="7"/>
        <v>0</v>
      </c>
    </row>
    <row r="37" spans="1:25" ht="14">
      <c r="A37" s="470">
        <v>2510</v>
      </c>
      <c r="B37" s="474" t="s">
        <v>276</v>
      </c>
      <c r="C37" s="124"/>
      <c r="D37" s="425" t="str">
        <f t="shared" si="11"/>
        <v/>
      </c>
      <c r="E37" s="8" t="str">
        <f t="shared" si="4"/>
        <v>2510 Betalbar skatt, utlignet</v>
      </c>
      <c r="T37" s="426">
        <f t="shared" si="12"/>
        <v>2510</v>
      </c>
      <c r="U37" s="427" t="str">
        <f t="shared" si="13"/>
        <v>Betalbar skatt, utlignet</v>
      </c>
      <c r="V37" s="428">
        <f t="shared" si="14"/>
        <v>0</v>
      </c>
      <c r="W37" s="429">
        <f t="shared" ref="W37:W64" si="15">A98</f>
        <v>8300</v>
      </c>
      <c r="X37" s="429" t="str">
        <f t="shared" ref="X37:X64" si="16">B98</f>
        <v>Betalbar skatt</v>
      </c>
      <c r="Y37" s="430">
        <f t="shared" ref="Y37:Y64" si="17">C98</f>
        <v>0</v>
      </c>
    </row>
    <row r="38" spans="1:25" ht="14">
      <c r="A38" s="470">
        <v>2540</v>
      </c>
      <c r="B38" s="471" t="s">
        <v>159</v>
      </c>
      <c r="C38" s="124"/>
      <c r="D38" s="425" t="str">
        <f t="shared" si="11"/>
        <v/>
      </c>
      <c r="E38" s="8" t="str">
        <f t="shared" si="4"/>
        <v>2540 Forhåndsskatt</v>
      </c>
      <c r="T38" s="426">
        <f t="shared" si="12"/>
        <v>2540</v>
      </c>
      <c r="U38" s="427" t="str">
        <f t="shared" si="13"/>
        <v>Forhåndsskatt</v>
      </c>
      <c r="V38" s="428">
        <f t="shared" si="14"/>
        <v>0</v>
      </c>
      <c r="W38" s="429">
        <f t="shared" si="15"/>
        <v>8490</v>
      </c>
      <c r="X38" s="429" t="str">
        <f t="shared" si="16"/>
        <v>A. ekstraordinær inntekt</v>
      </c>
      <c r="Y38" s="430">
        <f t="shared" si="17"/>
        <v>0</v>
      </c>
    </row>
    <row r="39" spans="1:25" ht="14">
      <c r="A39" s="470">
        <v>2600</v>
      </c>
      <c r="B39" s="473" t="s">
        <v>279</v>
      </c>
      <c r="C39" s="124"/>
      <c r="D39" s="425" t="str">
        <f t="shared" si="11"/>
        <v/>
      </c>
      <c r="E39" s="8" t="str">
        <f t="shared" si="4"/>
        <v>2600 Forskuddstrekk (skattetr.)</v>
      </c>
      <c r="T39" s="426">
        <f t="shared" si="12"/>
        <v>2600</v>
      </c>
      <c r="U39" s="427" t="str">
        <f t="shared" si="13"/>
        <v>Forskuddstrekk (skattetr.)</v>
      </c>
      <c r="V39" s="428">
        <f t="shared" si="14"/>
        <v>0</v>
      </c>
      <c r="W39" s="429">
        <f t="shared" si="15"/>
        <v>8590</v>
      </c>
      <c r="X39" s="429" t="str">
        <f t="shared" si="16"/>
        <v>A. ekstraordinær kostnad</v>
      </c>
      <c r="Y39" s="430">
        <f t="shared" si="17"/>
        <v>0</v>
      </c>
    </row>
    <row r="40" spans="1:25" ht="14">
      <c r="A40" s="470">
        <v>2690</v>
      </c>
      <c r="B40" s="472" t="s">
        <v>189</v>
      </c>
      <c r="C40" s="124"/>
      <c r="D40" s="425" t="str">
        <f t="shared" si="11"/>
        <v/>
      </c>
      <c r="E40" s="8" t="str">
        <f t="shared" si="4"/>
        <v>2690 Andre trekk</v>
      </c>
      <c r="T40" s="426">
        <f t="shared" si="12"/>
        <v>2690</v>
      </c>
      <c r="U40" s="427" t="str">
        <f t="shared" si="13"/>
        <v>Andre trekk</v>
      </c>
      <c r="V40" s="428">
        <f t="shared" si="14"/>
        <v>0</v>
      </c>
      <c r="W40" s="429">
        <f t="shared" si="15"/>
        <v>8600</v>
      </c>
      <c r="X40" s="429" t="str">
        <f t="shared" si="16"/>
        <v>Bet. b. skatt. ekstraord. r.</v>
      </c>
      <c r="Y40" s="430">
        <f t="shared" si="17"/>
        <v>0</v>
      </c>
    </row>
    <row r="41" spans="1:25" ht="14">
      <c r="A41" s="470">
        <v>2700</v>
      </c>
      <c r="B41" s="471" t="s">
        <v>143</v>
      </c>
      <c r="C41" s="124"/>
      <c r="D41" s="425" t="str">
        <f t="shared" si="11"/>
        <v/>
      </c>
      <c r="E41" s="8" t="str">
        <f t="shared" si="4"/>
        <v>2700 Utgående mva</v>
      </c>
      <c r="T41" s="426">
        <f t="shared" si="12"/>
        <v>2700</v>
      </c>
      <c r="U41" s="427" t="str">
        <f t="shared" si="13"/>
        <v>Utgående mva</v>
      </c>
      <c r="V41" s="428">
        <f t="shared" si="14"/>
        <v>0</v>
      </c>
      <c r="W41" s="429">
        <f t="shared" si="15"/>
        <v>8800</v>
      </c>
      <c r="X41" s="429" t="str">
        <f t="shared" si="16"/>
        <v>Årsresultat</v>
      </c>
      <c r="Y41" s="430">
        <f t="shared" si="17"/>
        <v>0</v>
      </c>
    </row>
    <row r="42" spans="1:25" ht="14">
      <c r="A42" s="470">
        <v>2710</v>
      </c>
      <c r="B42" s="471" t="s">
        <v>144</v>
      </c>
      <c r="C42" s="124"/>
      <c r="D42" s="425" t="str">
        <f t="shared" si="11"/>
        <v/>
      </c>
      <c r="E42" s="8" t="str">
        <f t="shared" si="4"/>
        <v>2710 Inngående mva</v>
      </c>
      <c r="T42" s="426">
        <f t="shared" si="12"/>
        <v>2710</v>
      </c>
      <c r="U42" s="427" t="str">
        <f t="shared" si="13"/>
        <v>Inngående mva</v>
      </c>
      <c r="V42" s="428">
        <f t="shared" si="14"/>
        <v>0</v>
      </c>
      <c r="W42" s="429">
        <f t="shared" si="15"/>
        <v>8920</v>
      </c>
      <c r="X42" s="429" t="str">
        <f t="shared" si="16"/>
        <v>Avsatt utbytte</v>
      </c>
      <c r="Y42" s="430">
        <f t="shared" si="17"/>
        <v>0</v>
      </c>
    </row>
    <row r="43" spans="1:25" ht="14">
      <c r="A43" s="470">
        <v>2740</v>
      </c>
      <c r="B43" s="471" t="s">
        <v>145</v>
      </c>
      <c r="C43" s="124"/>
      <c r="D43" s="425" t="str">
        <f t="shared" si="11"/>
        <v/>
      </c>
      <c r="E43" s="8" t="str">
        <f t="shared" si="4"/>
        <v>2740 Oppgjørskonto mva</v>
      </c>
      <c r="T43" s="426">
        <f t="shared" si="12"/>
        <v>2740</v>
      </c>
      <c r="U43" s="427" t="str">
        <f t="shared" si="13"/>
        <v>Oppgjørskonto mva</v>
      </c>
      <c r="V43" s="428">
        <f t="shared" si="14"/>
        <v>0</v>
      </c>
      <c r="W43" s="429">
        <f t="shared" si="15"/>
        <v>8960</v>
      </c>
      <c r="X43" s="429" t="str">
        <f t="shared" si="16"/>
        <v>Overf. a. egenkapital</v>
      </c>
      <c r="Y43" s="430">
        <f t="shared" si="17"/>
        <v>0</v>
      </c>
    </row>
    <row r="44" spans="1:25" ht="14">
      <c r="A44" s="470">
        <v>2770</v>
      </c>
      <c r="B44" s="471" t="s">
        <v>160</v>
      </c>
      <c r="C44" s="124"/>
      <c r="D44" s="425" t="str">
        <f t="shared" si="11"/>
        <v/>
      </c>
      <c r="E44" s="8" t="str">
        <f t="shared" si="4"/>
        <v>2770 Skyldig arb.gj.avgift</v>
      </c>
      <c r="T44" s="426">
        <f t="shared" si="12"/>
        <v>2770</v>
      </c>
      <c r="U44" s="427" t="str">
        <f t="shared" si="13"/>
        <v>Skyldig arb.gj.avgift</v>
      </c>
      <c r="V44" s="428">
        <f t="shared" si="14"/>
        <v>0</v>
      </c>
      <c r="W44" s="429">
        <f t="shared" si="15"/>
        <v>8990</v>
      </c>
      <c r="X44" s="429" t="str">
        <f t="shared" si="16"/>
        <v>Udekket tap</v>
      </c>
      <c r="Y44" s="430">
        <f t="shared" si="17"/>
        <v>0</v>
      </c>
    </row>
    <row r="45" spans="1:25" ht="14">
      <c r="A45" s="470">
        <v>2780</v>
      </c>
      <c r="B45" s="471" t="s">
        <v>161</v>
      </c>
      <c r="C45" s="124"/>
      <c r="D45" s="425" t="str">
        <f t="shared" si="11"/>
        <v/>
      </c>
      <c r="E45" s="8" t="str">
        <f t="shared" si="4"/>
        <v>2780 Påløpt arbeidsgiveravg.</v>
      </c>
      <c r="T45" s="426">
        <f t="shared" si="12"/>
        <v>2780</v>
      </c>
      <c r="U45" s="427" t="str">
        <f t="shared" si="13"/>
        <v>Påløpt arbeidsgiveravg.</v>
      </c>
      <c r="V45" s="428">
        <f t="shared" si="14"/>
        <v>0</v>
      </c>
      <c r="W45" s="429">
        <f t="shared" si="15"/>
        <v>15001</v>
      </c>
      <c r="X45" s="429" t="str">
        <f t="shared" si="16"/>
        <v/>
      </c>
      <c r="Y45" s="430">
        <f t="shared" si="17"/>
        <v>0</v>
      </c>
    </row>
    <row r="46" spans="1:25" ht="14">
      <c r="A46" s="470">
        <v>2790</v>
      </c>
      <c r="B46" s="471" t="s">
        <v>190</v>
      </c>
      <c r="C46" s="124"/>
      <c r="D46" s="425" t="str">
        <f t="shared" si="11"/>
        <v/>
      </c>
      <c r="E46" s="8" t="str">
        <f t="shared" si="4"/>
        <v>2790 Andre offenlige avgifter</v>
      </c>
      <c r="T46" s="426">
        <f t="shared" si="12"/>
        <v>2790</v>
      </c>
      <c r="U46" s="427" t="str">
        <f t="shared" si="13"/>
        <v>Andre offenlige avgifter</v>
      </c>
      <c r="V46" s="428">
        <f t="shared" si="14"/>
        <v>0</v>
      </c>
      <c r="W46" s="429">
        <f t="shared" si="15"/>
        <v>15002</v>
      </c>
      <c r="X46" s="429" t="str">
        <f t="shared" si="16"/>
        <v/>
      </c>
      <c r="Y46" s="430">
        <f t="shared" si="17"/>
        <v>0</v>
      </c>
    </row>
    <row r="47" spans="1:25" ht="14">
      <c r="A47" s="470">
        <v>2800</v>
      </c>
      <c r="B47" s="471" t="s">
        <v>118</v>
      </c>
      <c r="C47" s="124"/>
      <c r="D47" s="425" t="str">
        <f t="shared" si="11"/>
        <v/>
      </c>
      <c r="E47" s="8" t="str">
        <f t="shared" si="4"/>
        <v>2800 Avsatt utbytte</v>
      </c>
      <c r="T47" s="426">
        <f t="shared" si="12"/>
        <v>2800</v>
      </c>
      <c r="U47" s="427" t="str">
        <f t="shared" si="13"/>
        <v>Avsatt utbytte</v>
      </c>
      <c r="V47" s="428">
        <f t="shared" si="14"/>
        <v>0</v>
      </c>
      <c r="W47" s="429">
        <f t="shared" si="15"/>
        <v>15003</v>
      </c>
      <c r="X47" s="429" t="str">
        <f t="shared" si="16"/>
        <v/>
      </c>
      <c r="Y47" s="430">
        <f t="shared" si="17"/>
        <v>0</v>
      </c>
    </row>
    <row r="48" spans="1:25" ht="14">
      <c r="A48" s="470">
        <v>2930</v>
      </c>
      <c r="B48" s="471" t="s">
        <v>192</v>
      </c>
      <c r="C48" s="124"/>
      <c r="D48" s="425"/>
      <c r="E48" s="8" t="str">
        <f t="shared" si="4"/>
        <v>2930 Skyldig lønn</v>
      </c>
      <c r="T48" s="426">
        <f t="shared" si="12"/>
        <v>2930</v>
      </c>
      <c r="U48" s="427" t="str">
        <f t="shared" si="13"/>
        <v>Skyldig lønn</v>
      </c>
      <c r="V48" s="428">
        <f t="shared" si="14"/>
        <v>0</v>
      </c>
      <c r="W48" s="429">
        <f t="shared" si="15"/>
        <v>15004</v>
      </c>
      <c r="X48" s="429" t="str">
        <f t="shared" si="16"/>
        <v/>
      </c>
      <c r="Y48" s="430">
        <f t="shared" si="17"/>
        <v>0</v>
      </c>
    </row>
    <row r="49" spans="1:25" ht="14">
      <c r="A49" s="470">
        <v>2940</v>
      </c>
      <c r="B49" s="471" t="s">
        <v>191</v>
      </c>
      <c r="C49" s="124"/>
      <c r="D49" s="425" t="str">
        <f t="shared" ref="D49:D55" si="18">IF(C55="","",IF(C55&lt;9,"","Mva-koden skal være et tall mellom 1 og 9 "))</f>
        <v/>
      </c>
      <c r="E49" s="8" t="str">
        <f t="shared" si="4"/>
        <v>2940 Skyldige feriepenger</v>
      </c>
      <c r="T49" s="426">
        <f t="shared" si="12"/>
        <v>2940</v>
      </c>
      <c r="U49" s="427" t="str">
        <f t="shared" si="13"/>
        <v>Skyldige feriepenger</v>
      </c>
      <c r="V49" s="428">
        <f t="shared" si="14"/>
        <v>0</v>
      </c>
      <c r="W49" s="429">
        <f t="shared" si="15"/>
        <v>15005</v>
      </c>
      <c r="X49" s="429" t="str">
        <f t="shared" si="16"/>
        <v/>
      </c>
      <c r="Y49" s="430">
        <f t="shared" si="17"/>
        <v>0</v>
      </c>
    </row>
    <row r="50" spans="1:25" ht="14">
      <c r="A50" s="470">
        <v>2960</v>
      </c>
      <c r="B50" s="471" t="s">
        <v>193</v>
      </c>
      <c r="C50" s="124"/>
      <c r="D50" s="425" t="str">
        <f t="shared" si="18"/>
        <v/>
      </c>
      <c r="E50" s="8" t="str">
        <f t="shared" si="4"/>
        <v>2960 A. påløpt kostnad</v>
      </c>
      <c r="T50" s="426">
        <f t="shared" si="12"/>
        <v>2960</v>
      </c>
      <c r="U50" s="427" t="str">
        <f t="shared" si="13"/>
        <v>A. påløpt kostnad</v>
      </c>
      <c r="V50" s="428">
        <f t="shared" si="14"/>
        <v>0</v>
      </c>
      <c r="W50" s="429">
        <f t="shared" si="15"/>
        <v>15006</v>
      </c>
      <c r="X50" s="429" t="str">
        <f t="shared" si="16"/>
        <v/>
      </c>
      <c r="Y50" s="430">
        <f t="shared" si="17"/>
        <v>0</v>
      </c>
    </row>
    <row r="51" spans="1:25" ht="14">
      <c r="A51" s="470">
        <v>2990</v>
      </c>
      <c r="B51" s="471" t="s">
        <v>42</v>
      </c>
      <c r="C51" s="124"/>
      <c r="D51" s="425" t="str">
        <f t="shared" si="18"/>
        <v/>
      </c>
      <c r="E51" s="8" t="str">
        <f t="shared" si="4"/>
        <v>2990 Annen kortsiktig gjeld</v>
      </c>
      <c r="T51" s="426">
        <f t="shared" si="12"/>
        <v>2990</v>
      </c>
      <c r="U51" s="427" t="str">
        <f t="shared" si="13"/>
        <v>Annen kortsiktig gjeld</v>
      </c>
      <c r="V51" s="428">
        <f t="shared" si="14"/>
        <v>0</v>
      </c>
      <c r="W51" s="429">
        <f t="shared" si="15"/>
        <v>15007</v>
      </c>
      <c r="X51" s="429" t="str">
        <f t="shared" si="16"/>
        <v/>
      </c>
      <c r="Y51" s="430">
        <f t="shared" si="17"/>
        <v>0</v>
      </c>
    </row>
    <row r="52" spans="1:25" ht="14">
      <c r="A52" s="470">
        <v>3000</v>
      </c>
      <c r="B52" s="471" t="s">
        <v>162</v>
      </c>
      <c r="C52" s="124">
        <v>2</v>
      </c>
      <c r="D52" s="425" t="str">
        <f t="shared" si="18"/>
        <v/>
      </c>
      <c r="E52" s="8" t="str">
        <f t="shared" si="4"/>
        <v>3000 Salgsinntekt, avg. plikt.</v>
      </c>
      <c r="T52" s="426">
        <f t="shared" si="12"/>
        <v>3000</v>
      </c>
      <c r="U52" s="427" t="str">
        <f t="shared" si="13"/>
        <v>Salgsinntekt, avg. plikt.</v>
      </c>
      <c r="V52" s="428">
        <f t="shared" si="14"/>
        <v>2</v>
      </c>
      <c r="W52" s="429">
        <f t="shared" si="15"/>
        <v>15008</v>
      </c>
      <c r="X52" s="429" t="str">
        <f t="shared" si="16"/>
        <v/>
      </c>
      <c r="Y52" s="430">
        <f t="shared" si="17"/>
        <v>0</v>
      </c>
    </row>
    <row r="53" spans="1:25" ht="14">
      <c r="A53" s="470">
        <v>3100</v>
      </c>
      <c r="B53" s="471" t="s">
        <v>163</v>
      </c>
      <c r="C53" s="124"/>
      <c r="D53" s="425" t="str">
        <f t="shared" si="18"/>
        <v/>
      </c>
      <c r="E53" s="8" t="str">
        <f t="shared" si="4"/>
        <v>3100 Salgsinntekt, avg. fri</v>
      </c>
      <c r="T53" s="426">
        <f t="shared" si="12"/>
        <v>3100</v>
      </c>
      <c r="U53" s="427" t="str">
        <f t="shared" si="13"/>
        <v>Salgsinntekt, avg. fri</v>
      </c>
      <c r="V53" s="428">
        <f t="shared" si="14"/>
        <v>0</v>
      </c>
      <c r="W53" s="429">
        <f t="shared" si="15"/>
        <v>15009</v>
      </c>
      <c r="X53" s="429" t="str">
        <f t="shared" si="16"/>
        <v/>
      </c>
      <c r="Y53" s="430">
        <f t="shared" si="17"/>
        <v>0</v>
      </c>
    </row>
    <row r="54" spans="1:25" ht="14">
      <c r="A54" s="470">
        <v>3620</v>
      </c>
      <c r="B54" s="471" t="s">
        <v>164</v>
      </c>
      <c r="C54" s="124">
        <v>2</v>
      </c>
      <c r="D54" s="425" t="str">
        <f t="shared" si="18"/>
        <v/>
      </c>
      <c r="E54" s="8" t="str">
        <f t="shared" si="4"/>
        <v>3620 Andre leieinntekter</v>
      </c>
      <c r="T54" s="426">
        <f t="shared" si="12"/>
        <v>3620</v>
      </c>
      <c r="U54" s="427" t="str">
        <f t="shared" si="13"/>
        <v>Andre leieinntekter</v>
      </c>
      <c r="V54" s="428"/>
      <c r="W54" s="429">
        <f t="shared" si="15"/>
        <v>15010</v>
      </c>
      <c r="X54" s="429" t="str">
        <f t="shared" si="16"/>
        <v/>
      </c>
      <c r="Y54" s="430">
        <f t="shared" si="17"/>
        <v>0</v>
      </c>
    </row>
    <row r="55" spans="1:25" ht="14">
      <c r="A55" s="470">
        <v>3700</v>
      </c>
      <c r="B55" s="471" t="s">
        <v>234</v>
      </c>
      <c r="C55" s="124">
        <v>2</v>
      </c>
      <c r="D55" s="425" t="str">
        <f t="shared" si="18"/>
        <v/>
      </c>
      <c r="E55" s="8" t="str">
        <f t="shared" si="4"/>
        <v>3700 Provisjonsinntekt</v>
      </c>
      <c r="T55" s="426">
        <f t="shared" si="12"/>
        <v>3700</v>
      </c>
      <c r="U55" s="427" t="str">
        <f t="shared" si="13"/>
        <v>Provisjonsinntekt</v>
      </c>
      <c r="V55" s="428">
        <f t="shared" ref="V55:V61" si="19">C55</f>
        <v>2</v>
      </c>
      <c r="W55" s="429">
        <f t="shared" si="15"/>
        <v>24001</v>
      </c>
      <c r="X55" s="429" t="str">
        <f t="shared" si="16"/>
        <v/>
      </c>
      <c r="Y55" s="430">
        <f t="shared" si="17"/>
        <v>0</v>
      </c>
    </row>
    <row r="56" spans="1:25" ht="14">
      <c r="A56" s="470">
        <v>3900</v>
      </c>
      <c r="B56" s="475" t="s">
        <v>165</v>
      </c>
      <c r="C56" s="124">
        <v>2</v>
      </c>
      <c r="D56" s="425"/>
      <c r="E56" s="8" t="str">
        <f t="shared" si="4"/>
        <v>3900 Annen driftsrelatert innt.</v>
      </c>
      <c r="T56" s="426">
        <f t="shared" si="12"/>
        <v>3900</v>
      </c>
      <c r="U56" s="427" t="str">
        <f t="shared" si="13"/>
        <v>Annen driftsrelatert innt.</v>
      </c>
      <c r="V56" s="428">
        <f t="shared" si="19"/>
        <v>2</v>
      </c>
      <c r="W56" s="429">
        <f t="shared" si="15"/>
        <v>24002</v>
      </c>
      <c r="X56" s="429" t="str">
        <f t="shared" si="16"/>
        <v/>
      </c>
      <c r="Y56" s="430">
        <f t="shared" si="17"/>
        <v>0</v>
      </c>
    </row>
    <row r="57" spans="1:25" ht="14">
      <c r="A57" s="470">
        <v>4300</v>
      </c>
      <c r="B57" s="471" t="s">
        <v>166</v>
      </c>
      <c r="C57" s="124">
        <v>1</v>
      </c>
      <c r="D57" s="425" t="str">
        <f t="shared" ref="D57:D88" si="20">IF(C63="","",IF(C63&lt;9,"","Mva-koden skal være et tall mellom 1 og 9 "))</f>
        <v/>
      </c>
      <c r="E57" s="8" t="str">
        <f t="shared" si="4"/>
        <v>4300 Innkj. varer for vid. salg</v>
      </c>
      <c r="T57" s="426">
        <f t="shared" si="12"/>
        <v>4300</v>
      </c>
      <c r="U57" s="427" t="str">
        <f t="shared" si="13"/>
        <v>Innkj. varer for vid. salg</v>
      </c>
      <c r="V57" s="428">
        <f t="shared" si="19"/>
        <v>1</v>
      </c>
      <c r="W57" s="429">
        <f t="shared" si="15"/>
        <v>24003</v>
      </c>
      <c r="X57" s="429" t="str">
        <f t="shared" si="16"/>
        <v/>
      </c>
      <c r="Y57" s="430">
        <f t="shared" si="17"/>
        <v>0</v>
      </c>
    </row>
    <row r="58" spans="1:25" ht="14">
      <c r="A58" s="470">
        <v>4390</v>
      </c>
      <c r="B58" s="471" t="s">
        <v>167</v>
      </c>
      <c r="C58" s="124"/>
      <c r="D58" s="425" t="str">
        <f t="shared" si="20"/>
        <v/>
      </c>
      <c r="E58" s="8" t="str">
        <f t="shared" si="4"/>
        <v>4390 Beh. endr. varer v.salg</v>
      </c>
      <c r="T58" s="426">
        <f t="shared" si="12"/>
        <v>4390</v>
      </c>
      <c r="U58" s="427" t="str">
        <f t="shared" si="13"/>
        <v>Beh. endr. varer v.salg</v>
      </c>
      <c r="V58" s="428">
        <f t="shared" si="19"/>
        <v>0</v>
      </c>
      <c r="W58" s="429">
        <f t="shared" si="15"/>
        <v>24004</v>
      </c>
      <c r="X58" s="429" t="str">
        <f t="shared" si="16"/>
        <v/>
      </c>
      <c r="Y58" s="430">
        <f t="shared" si="17"/>
        <v>0</v>
      </c>
    </row>
    <row r="59" spans="1:25" ht="14">
      <c r="A59" s="470">
        <v>5000</v>
      </c>
      <c r="B59" s="473" t="s">
        <v>240</v>
      </c>
      <c r="C59" s="124"/>
      <c r="D59" s="425" t="str">
        <f t="shared" si="20"/>
        <v/>
      </c>
      <c r="E59" s="8" t="str">
        <f t="shared" si="4"/>
        <v>5000 Lønn til ansatte</v>
      </c>
      <c r="T59" s="426">
        <f t="shared" si="12"/>
        <v>5000</v>
      </c>
      <c r="U59" s="427" t="str">
        <f t="shared" si="13"/>
        <v>Lønn til ansatte</v>
      </c>
      <c r="V59" s="428">
        <f t="shared" si="19"/>
        <v>0</v>
      </c>
      <c r="W59" s="429">
        <f t="shared" si="15"/>
        <v>24005</v>
      </c>
      <c r="X59" s="429" t="str">
        <f t="shared" si="16"/>
        <v/>
      </c>
      <c r="Y59" s="430">
        <f t="shared" si="17"/>
        <v>0</v>
      </c>
    </row>
    <row r="60" spans="1:25" ht="14">
      <c r="A60" s="470">
        <v>5020</v>
      </c>
      <c r="B60" s="471" t="s">
        <v>194</v>
      </c>
      <c r="C60" s="124"/>
      <c r="D60" s="425" t="str">
        <f t="shared" si="20"/>
        <v/>
      </c>
      <c r="E60" s="8" t="str">
        <f t="shared" si="4"/>
        <v>5020 Feriepenger</v>
      </c>
      <c r="T60" s="426">
        <f t="shared" si="12"/>
        <v>5020</v>
      </c>
      <c r="U60" s="427" t="str">
        <f t="shared" si="13"/>
        <v>Feriepenger</v>
      </c>
      <c r="V60" s="428">
        <f t="shared" si="19"/>
        <v>0</v>
      </c>
      <c r="W60" s="429">
        <f t="shared" si="15"/>
        <v>24006</v>
      </c>
      <c r="X60" s="429" t="str">
        <f t="shared" si="16"/>
        <v/>
      </c>
      <c r="Y60" s="430">
        <f t="shared" si="17"/>
        <v>0</v>
      </c>
    </row>
    <row r="61" spans="1:25" ht="14">
      <c r="A61" s="470">
        <v>5400</v>
      </c>
      <c r="B61" s="471" t="s">
        <v>119</v>
      </c>
      <c r="C61" s="124"/>
      <c r="D61" s="425" t="str">
        <f t="shared" si="20"/>
        <v/>
      </c>
      <c r="E61" s="8" t="str">
        <f t="shared" si="4"/>
        <v>5400 Arbeidsgiveravgift</v>
      </c>
      <c r="T61" s="426">
        <f t="shared" si="12"/>
        <v>5400</v>
      </c>
      <c r="U61" s="427" t="str">
        <f t="shared" si="13"/>
        <v>Arbeidsgiveravgift</v>
      </c>
      <c r="V61" s="428">
        <f t="shared" si="19"/>
        <v>0</v>
      </c>
      <c r="W61" s="429">
        <f t="shared" si="15"/>
        <v>24007</v>
      </c>
      <c r="X61" s="429" t="str">
        <f t="shared" si="16"/>
        <v/>
      </c>
      <c r="Y61" s="430">
        <f t="shared" si="17"/>
        <v>0</v>
      </c>
    </row>
    <row r="62" spans="1:25" ht="14">
      <c r="A62" s="470">
        <v>5401</v>
      </c>
      <c r="B62" s="473" t="s">
        <v>283</v>
      </c>
      <c r="C62" s="124"/>
      <c r="D62" s="425" t="str">
        <f t="shared" si="20"/>
        <v/>
      </c>
      <c r="E62" s="8" t="str">
        <f t="shared" si="4"/>
        <v>5401 Arb.g.avg. av påløpt feriel.</v>
      </c>
      <c r="T62" s="426">
        <f t="shared" si="12"/>
        <v>5401</v>
      </c>
      <c r="U62" s="427" t="str">
        <f t="shared" si="13"/>
        <v>Arb.g.avg. av påløpt feriel.</v>
      </c>
      <c r="V62" s="428"/>
      <c r="W62" s="429">
        <f t="shared" si="15"/>
        <v>24008</v>
      </c>
      <c r="X62" s="429" t="str">
        <f t="shared" si="16"/>
        <v/>
      </c>
      <c r="Y62" s="430">
        <f t="shared" si="17"/>
        <v>0</v>
      </c>
    </row>
    <row r="63" spans="1:25" ht="14">
      <c r="A63" s="470">
        <v>5900</v>
      </c>
      <c r="B63" s="471" t="s">
        <v>120</v>
      </c>
      <c r="C63" s="124"/>
      <c r="D63" s="425" t="str">
        <f t="shared" si="20"/>
        <v/>
      </c>
      <c r="E63" s="8" t="str">
        <f t="shared" si="4"/>
        <v>5900 Gaver til ansatte</v>
      </c>
      <c r="T63" s="426">
        <f t="shared" si="12"/>
        <v>5900</v>
      </c>
      <c r="U63" s="427" t="str">
        <f t="shared" si="13"/>
        <v>Gaver til ansatte</v>
      </c>
      <c r="V63" s="428">
        <f>C63</f>
        <v>0</v>
      </c>
      <c r="W63" s="429">
        <f t="shared" si="15"/>
        <v>24009</v>
      </c>
      <c r="X63" s="429" t="str">
        <f t="shared" si="16"/>
        <v/>
      </c>
      <c r="Y63" s="430">
        <f t="shared" si="17"/>
        <v>0</v>
      </c>
    </row>
    <row r="64" spans="1:25" ht="14">
      <c r="A64" s="470">
        <v>5920</v>
      </c>
      <c r="B64" s="471" t="s">
        <v>121</v>
      </c>
      <c r="C64" s="124"/>
      <c r="D64" s="425" t="str">
        <f t="shared" si="20"/>
        <v/>
      </c>
      <c r="E64" s="8" t="str">
        <f t="shared" si="4"/>
        <v>5920 Yrkesskadeforsikring</v>
      </c>
      <c r="T64" s="426">
        <f t="shared" si="12"/>
        <v>5920</v>
      </c>
      <c r="U64" s="427" t="str">
        <f t="shared" si="13"/>
        <v>Yrkesskadeforsikring</v>
      </c>
      <c r="V64" s="428">
        <f>C64</f>
        <v>0</v>
      </c>
      <c r="W64" s="429">
        <f t="shared" si="15"/>
        <v>24010</v>
      </c>
      <c r="X64" s="429" t="str">
        <f t="shared" si="16"/>
        <v/>
      </c>
      <c r="Y64" s="430">
        <f t="shared" si="17"/>
        <v>0</v>
      </c>
    </row>
    <row r="65" spans="1:25" ht="14">
      <c r="A65" s="470">
        <v>5990</v>
      </c>
      <c r="B65" s="471" t="s">
        <v>168</v>
      </c>
      <c r="C65" s="124"/>
      <c r="D65" s="425" t="str">
        <f t="shared" si="20"/>
        <v/>
      </c>
      <c r="E65" s="8" t="str">
        <f t="shared" si="4"/>
        <v>5990 Annen personalkostn.</v>
      </c>
      <c r="T65" s="436">
        <f t="shared" si="12"/>
        <v>5990</v>
      </c>
      <c r="U65" s="437" t="str">
        <f t="shared" si="13"/>
        <v>Annen personalkostn.</v>
      </c>
      <c r="V65" s="438">
        <f>C65</f>
        <v>0</v>
      </c>
      <c r="W65" s="436"/>
      <c r="X65" s="437"/>
      <c r="Y65" s="438"/>
    </row>
    <row r="66" spans="1:25" ht="14">
      <c r="A66" s="470">
        <v>6000</v>
      </c>
      <c r="B66" s="471" t="s">
        <v>169</v>
      </c>
      <c r="C66" s="124"/>
      <c r="D66" s="425" t="str">
        <f t="shared" si="20"/>
        <v/>
      </c>
      <c r="E66" s="8" t="str">
        <f t="shared" si="4"/>
        <v>6000 Avskriving bygning</v>
      </c>
      <c r="W66" s="431"/>
      <c r="X66" s="431"/>
      <c r="Y66" s="431"/>
    </row>
    <row r="67" spans="1:25" ht="14">
      <c r="A67" s="470">
        <v>6010</v>
      </c>
      <c r="B67" s="471" t="s">
        <v>171</v>
      </c>
      <c r="C67" s="124"/>
      <c r="D67" s="425" t="str">
        <f t="shared" si="20"/>
        <v/>
      </c>
      <c r="E67" s="8" t="str">
        <f t="shared" si="4"/>
        <v>6010 Avskriving biler</v>
      </c>
      <c r="W67" s="463"/>
      <c r="X67" s="463"/>
      <c r="Y67" s="463"/>
    </row>
    <row r="68" spans="1:25" ht="14">
      <c r="A68" s="470">
        <v>6015</v>
      </c>
      <c r="B68" s="471" t="s">
        <v>170</v>
      </c>
      <c r="C68" s="124"/>
      <c r="D68" s="425" t="str">
        <f t="shared" si="20"/>
        <v/>
      </c>
      <c r="E68" s="8" t="str">
        <f t="shared" si="4"/>
        <v>6015 Avskr. mask. og anlegg</v>
      </c>
      <c r="W68" s="463"/>
      <c r="X68" s="463"/>
      <c r="Y68" s="463"/>
    </row>
    <row r="69" spans="1:25" ht="14">
      <c r="A69" s="470">
        <v>6017</v>
      </c>
      <c r="B69" s="471" t="s">
        <v>172</v>
      </c>
      <c r="C69" s="124"/>
      <c r="D69" s="425" t="str">
        <f t="shared" si="20"/>
        <v/>
      </c>
      <c r="E69" s="8" t="str">
        <f t="shared" ref="E69:E125" si="21">A69&amp;" "&amp;B69</f>
        <v>6017 Avskriving inventar</v>
      </c>
    </row>
    <row r="70" spans="1:25" ht="14">
      <c r="A70" s="470">
        <v>6018</v>
      </c>
      <c r="B70" s="475" t="s">
        <v>195</v>
      </c>
      <c r="C70" s="124"/>
      <c r="D70" s="425" t="str">
        <f t="shared" si="20"/>
        <v/>
      </c>
      <c r="E70" s="8" t="str">
        <f t="shared" si="21"/>
        <v>6018 Avskr. kontomaskiner</v>
      </c>
    </row>
    <row r="71" spans="1:25" ht="14">
      <c r="A71" s="470">
        <v>6019</v>
      </c>
      <c r="B71" s="471" t="s">
        <v>196</v>
      </c>
      <c r="C71" s="124"/>
      <c r="D71" s="425" t="str">
        <f t="shared" si="20"/>
        <v/>
      </c>
      <c r="E71" s="8" t="str">
        <f t="shared" si="21"/>
        <v>6019 Avskr. andre dr.midler</v>
      </c>
      <c r="T71" s="420"/>
      <c r="U71" s="420"/>
      <c r="V71" s="420"/>
    </row>
    <row r="72" spans="1:25" ht="14">
      <c r="A72" s="470">
        <v>6100</v>
      </c>
      <c r="B72" s="471" t="s">
        <v>173</v>
      </c>
      <c r="C72" s="124">
        <v>1</v>
      </c>
      <c r="D72" s="425" t="str">
        <f t="shared" si="20"/>
        <v/>
      </c>
      <c r="E72" s="8" t="str">
        <f t="shared" si="21"/>
        <v>6100 Frakt o.l ved varefors.</v>
      </c>
      <c r="T72" s="420"/>
      <c r="U72" s="420"/>
      <c r="V72" s="420"/>
    </row>
    <row r="73" spans="1:25" ht="14">
      <c r="A73" s="470">
        <v>6300</v>
      </c>
      <c r="B73" s="471" t="s">
        <v>174</v>
      </c>
      <c r="C73" s="124"/>
      <c r="D73" s="425" t="str">
        <f t="shared" si="20"/>
        <v/>
      </c>
      <c r="E73" s="8" t="str">
        <f t="shared" si="21"/>
        <v>6300 Leie lokaler</v>
      </c>
      <c r="T73" s="420"/>
      <c r="U73" s="420"/>
      <c r="V73" s="420"/>
    </row>
    <row r="74" spans="1:25" ht="14">
      <c r="A74" s="470">
        <v>6340</v>
      </c>
      <c r="B74" s="471" t="s">
        <v>122</v>
      </c>
      <c r="C74" s="124">
        <v>1</v>
      </c>
      <c r="D74" s="425" t="str">
        <f t="shared" si="20"/>
        <v/>
      </c>
      <c r="E74" s="8" t="str">
        <f t="shared" si="21"/>
        <v>6340 Lys, varme</v>
      </c>
      <c r="T74" s="420"/>
      <c r="U74" s="420"/>
      <c r="V74" s="420"/>
    </row>
    <row r="75" spans="1:25" ht="14">
      <c r="A75" s="470">
        <v>6390</v>
      </c>
      <c r="B75" s="471" t="s">
        <v>197</v>
      </c>
      <c r="C75" s="124">
        <v>1</v>
      </c>
      <c r="D75" s="425" t="str">
        <f t="shared" si="20"/>
        <v/>
      </c>
      <c r="E75" s="8" t="str">
        <f t="shared" si="21"/>
        <v>6390 Annen kostnad lokale</v>
      </c>
      <c r="T75" s="420"/>
      <c r="U75" s="420"/>
      <c r="V75" s="420"/>
    </row>
    <row r="76" spans="1:25" ht="14">
      <c r="A76" s="470">
        <v>6490</v>
      </c>
      <c r="B76" s="475" t="s">
        <v>198</v>
      </c>
      <c r="C76" s="124">
        <v>1</v>
      </c>
      <c r="D76" s="425" t="str">
        <f t="shared" si="20"/>
        <v/>
      </c>
      <c r="E76" s="8" t="str">
        <f t="shared" si="21"/>
        <v>6490 A. leiekostn. mask, inv mv</v>
      </c>
      <c r="T76" s="420"/>
      <c r="U76" s="420"/>
      <c r="V76" s="420"/>
    </row>
    <row r="77" spans="1:25" ht="14">
      <c r="A77" s="470">
        <v>6590</v>
      </c>
      <c r="B77" s="475" t="s">
        <v>199</v>
      </c>
      <c r="C77" s="124">
        <v>1</v>
      </c>
      <c r="D77" s="425" t="str">
        <f t="shared" si="20"/>
        <v/>
      </c>
      <c r="E77" s="8" t="str">
        <f t="shared" si="21"/>
        <v>6590 A. dr. mat som ikke akt.</v>
      </c>
      <c r="T77" s="420"/>
      <c r="U77" s="420"/>
      <c r="V77" s="420"/>
    </row>
    <row r="78" spans="1:25" ht="14">
      <c r="A78" s="470">
        <v>6620</v>
      </c>
      <c r="B78" s="471" t="s">
        <v>175</v>
      </c>
      <c r="C78" s="124">
        <v>1</v>
      </c>
      <c r="D78" s="425" t="str">
        <f t="shared" si="20"/>
        <v/>
      </c>
      <c r="E78" s="8" t="str">
        <f t="shared" si="21"/>
        <v>6620 Rep. og vedlikeh. utstyr</v>
      </c>
      <c r="T78" s="420"/>
      <c r="U78" s="420"/>
      <c r="V78" s="420"/>
    </row>
    <row r="79" spans="1:25" ht="14">
      <c r="A79" s="470">
        <v>6690</v>
      </c>
      <c r="B79" s="473" t="s">
        <v>251</v>
      </c>
      <c r="C79" s="124">
        <v>1</v>
      </c>
      <c r="D79" s="425" t="str">
        <f t="shared" si="20"/>
        <v/>
      </c>
      <c r="E79" s="8" t="str">
        <f t="shared" si="21"/>
        <v>6690 Rep. og vedlikehold annet</v>
      </c>
      <c r="T79" s="420"/>
      <c r="U79" s="420"/>
      <c r="V79" s="420"/>
    </row>
    <row r="80" spans="1:25" ht="14">
      <c r="A80" s="470">
        <v>6701</v>
      </c>
      <c r="B80" s="471" t="s">
        <v>176</v>
      </c>
      <c r="C80" s="124">
        <v>1</v>
      </c>
      <c r="D80" s="425" t="str">
        <f t="shared" si="20"/>
        <v/>
      </c>
      <c r="E80" s="8" t="str">
        <f t="shared" si="21"/>
        <v>6701 Revisjon-, regnsk. hon.</v>
      </c>
      <c r="T80" s="420"/>
      <c r="U80" s="420"/>
      <c r="V80" s="420"/>
    </row>
    <row r="81" spans="1:22" ht="14">
      <c r="A81" s="470">
        <v>6790</v>
      </c>
      <c r="B81" s="471" t="s">
        <v>200</v>
      </c>
      <c r="C81" s="124">
        <v>1</v>
      </c>
      <c r="D81" s="425" t="str">
        <f t="shared" si="20"/>
        <v/>
      </c>
      <c r="E81" s="8" t="str">
        <f t="shared" si="21"/>
        <v>6790 A. fremmede tjenester</v>
      </c>
      <c r="T81" s="420"/>
      <c r="U81" s="420"/>
      <c r="V81" s="420"/>
    </row>
    <row r="82" spans="1:22" ht="14">
      <c r="A82" s="470">
        <v>6800</v>
      </c>
      <c r="B82" s="471" t="s">
        <v>123</v>
      </c>
      <c r="C82" s="124">
        <v>1</v>
      </c>
      <c r="D82" s="425" t="str">
        <f t="shared" si="20"/>
        <v/>
      </c>
      <c r="E82" s="8" t="str">
        <f t="shared" si="21"/>
        <v>6800 Kontorrekvisita</v>
      </c>
    </row>
    <row r="83" spans="1:22" ht="14">
      <c r="A83" s="470">
        <v>6890</v>
      </c>
      <c r="B83" s="471" t="s">
        <v>201</v>
      </c>
      <c r="C83" s="124">
        <v>1</v>
      </c>
      <c r="D83" s="425" t="str">
        <f t="shared" si="20"/>
        <v/>
      </c>
      <c r="E83" s="8" t="str">
        <f t="shared" si="21"/>
        <v>6890 Annen kontorkostnad</v>
      </c>
    </row>
    <row r="84" spans="1:22" ht="14">
      <c r="A84" s="470">
        <v>6900</v>
      </c>
      <c r="B84" s="471" t="s">
        <v>124</v>
      </c>
      <c r="C84" s="124">
        <v>1</v>
      </c>
      <c r="D84" s="425" t="str">
        <f t="shared" si="20"/>
        <v/>
      </c>
      <c r="E84" s="8" t="str">
        <f t="shared" si="21"/>
        <v>6900 Telefon</v>
      </c>
    </row>
    <row r="85" spans="1:22" ht="14">
      <c r="A85" s="470">
        <v>6940</v>
      </c>
      <c r="B85" s="471" t="s">
        <v>125</v>
      </c>
      <c r="C85" s="124">
        <v>1</v>
      </c>
      <c r="D85" s="425" t="str">
        <f t="shared" si="20"/>
        <v/>
      </c>
      <c r="E85" s="8" t="str">
        <f t="shared" si="21"/>
        <v>6940 Porto</v>
      </c>
    </row>
    <row r="86" spans="1:22" ht="14">
      <c r="A86" s="470">
        <v>7000</v>
      </c>
      <c r="B86" s="472" t="s">
        <v>202</v>
      </c>
      <c r="C86" s="11">
        <v>1</v>
      </c>
      <c r="D86" s="425" t="str">
        <f t="shared" si="20"/>
        <v/>
      </c>
      <c r="E86" s="8" t="str">
        <f t="shared" si="21"/>
        <v>7000 Drivstoff bil</v>
      </c>
    </row>
    <row r="87" spans="1:22" ht="14">
      <c r="A87" s="470">
        <v>7090</v>
      </c>
      <c r="B87" s="473" t="s">
        <v>261</v>
      </c>
      <c r="C87" s="124">
        <v>1</v>
      </c>
      <c r="D87" s="425" t="str">
        <f t="shared" si="20"/>
        <v/>
      </c>
      <c r="E87" s="8" t="str">
        <f t="shared" si="21"/>
        <v>7090 A. kostnad transp.m</v>
      </c>
    </row>
    <row r="88" spans="1:22" ht="14">
      <c r="A88" s="470">
        <v>7300</v>
      </c>
      <c r="B88" s="471" t="s">
        <v>177</v>
      </c>
      <c r="C88" s="124">
        <v>1</v>
      </c>
      <c r="D88" s="425" t="str">
        <f t="shared" si="20"/>
        <v/>
      </c>
      <c r="E88" s="8" t="str">
        <f t="shared" si="21"/>
        <v>7300 Salgskostnad</v>
      </c>
    </row>
    <row r="89" spans="1:22" ht="14">
      <c r="A89" s="470">
        <v>7320</v>
      </c>
      <c r="B89" s="471" t="s">
        <v>178</v>
      </c>
      <c r="C89" s="124">
        <v>1</v>
      </c>
      <c r="D89" s="425" t="str">
        <f t="shared" ref="D89:D118" si="22">IF(C95="","",IF(C95&lt;9,"","Mva-koden skal være et tall mellom 1 og 9 "))</f>
        <v/>
      </c>
      <c r="E89" s="8" t="str">
        <f t="shared" si="21"/>
        <v>7320 Reklamekostnad</v>
      </c>
    </row>
    <row r="90" spans="1:22" ht="14">
      <c r="A90" s="470">
        <v>7400</v>
      </c>
      <c r="B90" s="471" t="s">
        <v>179</v>
      </c>
      <c r="C90" s="11"/>
      <c r="D90" s="425" t="str">
        <f t="shared" si="22"/>
        <v/>
      </c>
      <c r="E90" s="8" t="str">
        <f t="shared" si="21"/>
        <v>7400 Kontingent, fradragsb.</v>
      </c>
    </row>
    <row r="91" spans="1:22" ht="14">
      <c r="A91" s="470">
        <v>7500</v>
      </c>
      <c r="B91" s="475" t="s">
        <v>203</v>
      </c>
      <c r="C91" s="124"/>
      <c r="D91" s="425" t="str">
        <f t="shared" si="22"/>
        <v/>
      </c>
      <c r="E91" s="8" t="str">
        <f t="shared" si="21"/>
        <v>7500 Forsikringspremie</v>
      </c>
    </row>
    <row r="92" spans="1:22" ht="14">
      <c r="A92" s="470">
        <v>7790</v>
      </c>
      <c r="B92" s="471" t="s">
        <v>180</v>
      </c>
      <c r="C92" s="124">
        <v>1</v>
      </c>
      <c r="D92" s="425" t="str">
        <f t="shared" si="22"/>
        <v/>
      </c>
      <c r="E92" s="8" t="str">
        <f t="shared" si="21"/>
        <v>7790 Annen kostnad</v>
      </c>
    </row>
    <row r="93" spans="1:22" ht="14">
      <c r="A93" s="470">
        <v>7830</v>
      </c>
      <c r="B93" s="471" t="s">
        <v>181</v>
      </c>
      <c r="C93" s="124">
        <v>2</v>
      </c>
      <c r="D93" s="425" t="str">
        <f t="shared" si="22"/>
        <v/>
      </c>
      <c r="E93" s="8" t="str">
        <f t="shared" si="21"/>
        <v>7830 Tap på fordringer</v>
      </c>
    </row>
    <row r="94" spans="1:22" ht="14">
      <c r="A94" s="470">
        <v>8050</v>
      </c>
      <c r="B94" s="475" t="s">
        <v>204</v>
      </c>
      <c r="C94" s="124"/>
      <c r="D94" s="425" t="str">
        <f t="shared" si="22"/>
        <v/>
      </c>
      <c r="E94" s="8" t="str">
        <f t="shared" si="21"/>
        <v>8050 Annen renteinntekt</v>
      </c>
    </row>
    <row r="95" spans="1:22" ht="14">
      <c r="A95" s="470">
        <v>8070</v>
      </c>
      <c r="B95" s="475" t="s">
        <v>206</v>
      </c>
      <c r="C95" s="124"/>
      <c r="D95" s="425" t="str">
        <f t="shared" si="22"/>
        <v/>
      </c>
      <c r="E95" s="8" t="str">
        <f t="shared" si="21"/>
        <v>8070 Annen finansinntekt</v>
      </c>
    </row>
    <row r="96" spans="1:22" ht="14">
      <c r="A96" s="470">
        <v>8150</v>
      </c>
      <c r="B96" s="475" t="s">
        <v>205</v>
      </c>
      <c r="C96" s="124"/>
      <c r="D96" s="425" t="str">
        <f t="shared" si="22"/>
        <v/>
      </c>
      <c r="E96" s="8" t="str">
        <f t="shared" si="21"/>
        <v>8150 Annen rentekostnad</v>
      </c>
    </row>
    <row r="97" spans="1:5" ht="14">
      <c r="A97" s="470">
        <v>8170</v>
      </c>
      <c r="B97" s="475" t="s">
        <v>207</v>
      </c>
      <c r="C97" s="124"/>
      <c r="D97" s="425" t="str">
        <f t="shared" si="22"/>
        <v/>
      </c>
      <c r="E97" s="8" t="str">
        <f t="shared" si="21"/>
        <v>8170 Annen finanskostnad</v>
      </c>
    </row>
    <row r="98" spans="1:5" ht="14">
      <c r="A98" s="470">
        <v>8300</v>
      </c>
      <c r="B98" s="475" t="s">
        <v>38</v>
      </c>
      <c r="C98" s="124"/>
      <c r="D98" s="425" t="str">
        <f t="shared" si="22"/>
        <v/>
      </c>
      <c r="E98" s="8" t="str">
        <f t="shared" si="21"/>
        <v>8300 Betalbar skatt</v>
      </c>
    </row>
    <row r="99" spans="1:5" ht="14">
      <c r="A99" s="470">
        <v>8490</v>
      </c>
      <c r="B99" s="475" t="s">
        <v>208</v>
      </c>
      <c r="C99" s="124"/>
      <c r="D99" s="425" t="str">
        <f t="shared" si="22"/>
        <v/>
      </c>
      <c r="E99" s="8" t="str">
        <f t="shared" si="21"/>
        <v>8490 A. ekstraordinær inntekt</v>
      </c>
    </row>
    <row r="100" spans="1:5" ht="14">
      <c r="A100" s="470">
        <v>8590</v>
      </c>
      <c r="B100" s="475" t="s">
        <v>209</v>
      </c>
      <c r="C100" s="124"/>
      <c r="D100" s="425" t="str">
        <f t="shared" si="22"/>
        <v/>
      </c>
      <c r="E100" s="8" t="str">
        <f t="shared" si="21"/>
        <v>8590 A. ekstraordinær kostnad</v>
      </c>
    </row>
    <row r="101" spans="1:5" ht="14">
      <c r="A101" s="470">
        <v>8600</v>
      </c>
      <c r="B101" s="475" t="s">
        <v>210</v>
      </c>
      <c r="C101" s="124"/>
      <c r="D101" s="425" t="str">
        <f t="shared" si="22"/>
        <v/>
      </c>
      <c r="E101" s="8" t="str">
        <f t="shared" si="21"/>
        <v>8600 Bet. b. skatt. ekstraord. r.</v>
      </c>
    </row>
    <row r="102" spans="1:5" ht="14">
      <c r="A102" s="470">
        <v>8800</v>
      </c>
      <c r="B102" s="471" t="s">
        <v>76</v>
      </c>
      <c r="C102" s="124"/>
      <c r="D102" s="425" t="str">
        <f t="shared" si="22"/>
        <v/>
      </c>
      <c r="E102" s="8" t="str">
        <f t="shared" si="21"/>
        <v>8800 Årsresultat</v>
      </c>
    </row>
    <row r="103" spans="1:5" ht="14">
      <c r="A103" s="470">
        <v>8920</v>
      </c>
      <c r="B103" s="471" t="s">
        <v>118</v>
      </c>
      <c r="C103" s="124"/>
      <c r="D103" s="425" t="str">
        <f t="shared" si="22"/>
        <v/>
      </c>
      <c r="E103" s="8" t="str">
        <f t="shared" si="21"/>
        <v>8920 Avsatt utbytte</v>
      </c>
    </row>
    <row r="104" spans="1:5" ht="14">
      <c r="A104" s="470">
        <v>8960</v>
      </c>
      <c r="B104" s="471" t="s">
        <v>182</v>
      </c>
      <c r="C104" s="124"/>
      <c r="D104" s="425" t="str">
        <f t="shared" si="22"/>
        <v/>
      </c>
      <c r="E104" s="8" t="str">
        <f t="shared" si="21"/>
        <v>8960 Overf. a. egenkapital</v>
      </c>
    </row>
    <row r="105" spans="1:5" ht="14">
      <c r="A105" s="470">
        <v>8990</v>
      </c>
      <c r="B105" s="471" t="s">
        <v>126</v>
      </c>
      <c r="C105" s="124"/>
      <c r="D105" s="425" t="str">
        <f t="shared" si="22"/>
        <v/>
      </c>
      <c r="E105" s="8" t="str">
        <f t="shared" si="21"/>
        <v>8990 Udekket tap</v>
      </c>
    </row>
    <row r="106" spans="1:5" ht="14">
      <c r="A106" s="470">
        <v>15001</v>
      </c>
      <c r="B106" s="471" t="str">
        <f t="shared" ref="B106:B115" si="23">IF(H7="","",H7)</f>
        <v/>
      </c>
      <c r="C106" s="124"/>
      <c r="D106" s="425" t="str">
        <f t="shared" si="22"/>
        <v/>
      </c>
      <c r="E106" s="8" t="str">
        <f t="shared" si="21"/>
        <v xml:space="preserve">15001 </v>
      </c>
    </row>
    <row r="107" spans="1:5" ht="14">
      <c r="A107" s="470">
        <v>15002</v>
      </c>
      <c r="B107" s="471" t="str">
        <f t="shared" si="23"/>
        <v/>
      </c>
      <c r="C107" s="124"/>
      <c r="D107" s="425" t="str">
        <f t="shared" si="22"/>
        <v/>
      </c>
      <c r="E107" s="8" t="str">
        <f t="shared" si="21"/>
        <v xml:space="preserve">15002 </v>
      </c>
    </row>
    <row r="108" spans="1:5" ht="14">
      <c r="A108" s="470">
        <v>15003</v>
      </c>
      <c r="B108" s="471" t="str">
        <f t="shared" si="23"/>
        <v/>
      </c>
      <c r="C108" s="124"/>
      <c r="D108" s="425" t="str">
        <f t="shared" si="22"/>
        <v/>
      </c>
      <c r="E108" s="8" t="str">
        <f t="shared" si="21"/>
        <v xml:space="preserve">15003 </v>
      </c>
    </row>
    <row r="109" spans="1:5" ht="14">
      <c r="A109" s="470">
        <v>15004</v>
      </c>
      <c r="B109" s="471" t="str">
        <f t="shared" si="23"/>
        <v/>
      </c>
      <c r="C109" s="124"/>
      <c r="D109" s="425" t="str">
        <f t="shared" si="22"/>
        <v/>
      </c>
      <c r="E109" s="8" t="str">
        <f t="shared" si="21"/>
        <v xml:space="preserve">15004 </v>
      </c>
    </row>
    <row r="110" spans="1:5" ht="14">
      <c r="A110" s="470">
        <v>15005</v>
      </c>
      <c r="B110" s="471" t="str">
        <f t="shared" si="23"/>
        <v/>
      </c>
      <c r="C110" s="124"/>
      <c r="D110" s="425" t="str">
        <f t="shared" si="22"/>
        <v/>
      </c>
      <c r="E110" s="8" t="str">
        <f t="shared" si="21"/>
        <v xml:space="preserve">15005 </v>
      </c>
    </row>
    <row r="111" spans="1:5" ht="14">
      <c r="A111" s="470">
        <v>15006</v>
      </c>
      <c r="B111" s="471" t="str">
        <f t="shared" si="23"/>
        <v/>
      </c>
      <c r="C111" s="124"/>
      <c r="D111" s="425" t="str">
        <f t="shared" si="22"/>
        <v/>
      </c>
      <c r="E111" s="8" t="str">
        <f t="shared" si="21"/>
        <v xml:space="preserve">15006 </v>
      </c>
    </row>
    <row r="112" spans="1:5" ht="14">
      <c r="A112" s="470">
        <v>15007</v>
      </c>
      <c r="B112" s="471" t="str">
        <f t="shared" si="23"/>
        <v/>
      </c>
      <c r="C112" s="124"/>
      <c r="D112" s="425" t="str">
        <f t="shared" si="22"/>
        <v/>
      </c>
      <c r="E112" s="8" t="str">
        <f t="shared" si="21"/>
        <v xml:space="preserve">15007 </v>
      </c>
    </row>
    <row r="113" spans="1:5" ht="14">
      <c r="A113" s="470">
        <v>15008</v>
      </c>
      <c r="B113" s="471" t="str">
        <f t="shared" si="23"/>
        <v/>
      </c>
      <c r="C113" s="124"/>
      <c r="D113" s="425" t="str">
        <f t="shared" si="22"/>
        <v/>
      </c>
      <c r="E113" s="8" t="str">
        <f t="shared" si="21"/>
        <v xml:space="preserve">15008 </v>
      </c>
    </row>
    <row r="114" spans="1:5" ht="14">
      <c r="A114" s="470">
        <v>15009</v>
      </c>
      <c r="B114" s="471" t="str">
        <f t="shared" si="23"/>
        <v/>
      </c>
      <c r="C114" s="124"/>
      <c r="D114" s="425" t="str">
        <f t="shared" si="22"/>
        <v/>
      </c>
      <c r="E114" s="8" t="str">
        <f t="shared" si="21"/>
        <v xml:space="preserve">15009 </v>
      </c>
    </row>
    <row r="115" spans="1:5" ht="14">
      <c r="A115" s="470">
        <v>15010</v>
      </c>
      <c r="B115" s="471" t="str">
        <f t="shared" si="23"/>
        <v/>
      </c>
      <c r="C115" s="124"/>
      <c r="D115" s="425" t="str">
        <f t="shared" si="22"/>
        <v/>
      </c>
      <c r="E115" s="8" t="str">
        <f t="shared" si="21"/>
        <v xml:space="preserve">15010 </v>
      </c>
    </row>
    <row r="116" spans="1:5" ht="14">
      <c r="A116" s="470">
        <v>24001</v>
      </c>
      <c r="B116" s="471" t="str">
        <f t="shared" ref="B116:B125" si="24">IF(H18="","",H18)</f>
        <v/>
      </c>
      <c r="C116" s="124"/>
      <c r="D116" s="425" t="str">
        <f t="shared" si="22"/>
        <v/>
      </c>
      <c r="E116" s="8" t="str">
        <f t="shared" si="21"/>
        <v xml:space="preserve">24001 </v>
      </c>
    </row>
    <row r="117" spans="1:5" ht="14">
      <c r="A117" s="470">
        <f t="shared" ref="A117:A125" si="25">+A116+1</f>
        <v>24002</v>
      </c>
      <c r="B117" s="471" t="str">
        <f t="shared" si="24"/>
        <v/>
      </c>
      <c r="C117" s="124"/>
      <c r="D117" s="425" t="str">
        <f t="shared" si="22"/>
        <v/>
      </c>
      <c r="E117" s="8" t="str">
        <f t="shared" si="21"/>
        <v xml:space="preserve">24002 </v>
      </c>
    </row>
    <row r="118" spans="1:5" ht="14">
      <c r="A118" s="470">
        <f t="shared" si="25"/>
        <v>24003</v>
      </c>
      <c r="B118" s="471" t="str">
        <f t="shared" si="24"/>
        <v/>
      </c>
      <c r="C118" s="124"/>
      <c r="D118" s="425" t="str">
        <f t="shared" si="22"/>
        <v/>
      </c>
      <c r="E118" s="8" t="str">
        <f t="shared" si="21"/>
        <v xml:space="preserve">24003 </v>
      </c>
    </row>
    <row r="119" spans="1:5">
      <c r="A119" s="470">
        <f t="shared" si="25"/>
        <v>24004</v>
      </c>
      <c r="B119" s="471" t="str">
        <f t="shared" si="24"/>
        <v/>
      </c>
      <c r="C119" s="124"/>
      <c r="E119" s="8" t="str">
        <f t="shared" si="21"/>
        <v xml:space="preserve">24004 </v>
      </c>
    </row>
    <row r="120" spans="1:5">
      <c r="A120" s="470">
        <f t="shared" si="25"/>
        <v>24005</v>
      </c>
      <c r="B120" s="471" t="str">
        <f t="shared" si="24"/>
        <v/>
      </c>
      <c r="C120" s="124"/>
      <c r="E120" s="8" t="str">
        <f t="shared" si="21"/>
        <v xml:space="preserve">24005 </v>
      </c>
    </row>
    <row r="121" spans="1:5">
      <c r="A121" s="470">
        <f t="shared" si="25"/>
        <v>24006</v>
      </c>
      <c r="B121" s="471" t="str">
        <f t="shared" si="24"/>
        <v/>
      </c>
      <c r="C121" s="124"/>
      <c r="E121" s="8" t="str">
        <f t="shared" si="21"/>
        <v xml:space="preserve">24006 </v>
      </c>
    </row>
    <row r="122" spans="1:5">
      <c r="A122" s="470">
        <f t="shared" si="25"/>
        <v>24007</v>
      </c>
      <c r="B122" s="471" t="str">
        <f t="shared" si="24"/>
        <v/>
      </c>
      <c r="C122" s="124"/>
      <c r="E122" s="8" t="str">
        <f t="shared" si="21"/>
        <v xml:space="preserve">24007 </v>
      </c>
    </row>
    <row r="123" spans="1:5">
      <c r="A123" s="470">
        <f t="shared" si="25"/>
        <v>24008</v>
      </c>
      <c r="B123" s="471" t="str">
        <f t="shared" si="24"/>
        <v/>
      </c>
      <c r="C123" s="124"/>
      <c r="E123" s="8" t="str">
        <f t="shared" si="21"/>
        <v xml:space="preserve">24008 </v>
      </c>
    </row>
    <row r="124" spans="1:5">
      <c r="A124" s="470">
        <f t="shared" si="25"/>
        <v>24009</v>
      </c>
      <c r="B124" s="471" t="str">
        <f t="shared" si="24"/>
        <v/>
      </c>
      <c r="C124" s="124"/>
      <c r="E124" s="8" t="str">
        <f t="shared" si="21"/>
        <v xml:space="preserve">24009 </v>
      </c>
    </row>
    <row r="125" spans="1:5">
      <c r="A125" s="478">
        <f t="shared" si="25"/>
        <v>24010</v>
      </c>
      <c r="B125" s="479" t="str">
        <f t="shared" si="24"/>
        <v/>
      </c>
      <c r="C125" s="364"/>
      <c r="E125" s="8" t="str">
        <f t="shared" si="21"/>
        <v xml:space="preserve">24010 </v>
      </c>
    </row>
  </sheetData>
  <sheetProtection sheet="1" objects="1" scenarios="1"/>
  <sortState ref="A6:C125">
    <sortCondition ref="A5" customList="Man.,Tir.,Ons.,Tor.,Fre.,Lør.,Søn."/>
  </sortState>
  <phoneticPr fontId="26" type="noConversion"/>
  <pageMargins left="0.80999999999999994" right="0.28000000000000003" top="0.67" bottom="0.71" header="0.39000000000000007" footer="0.51"/>
  <pageSetup paperSize="9" scale="92" orientation="portrait" horizontalDpi="4294967292" verticalDpi="4294967292"/>
  <headerFooter>
    <oddHeader>&amp;RUtskriftsdato &amp;D kl. &amp;T</oddHead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6145" r:id="rId3" name="Button 1">
              <controlPr defaultSize="0" print="0" autoFill="0" autoLine="0" autoPict="0" macro="[0]!topp2">
                <anchor moveWithCells="1" sizeWithCells="1">
                  <from>
                    <xdr:col>0</xdr:col>
                    <xdr:colOff>76200</xdr:colOff>
                    <xdr:row>0</xdr:row>
                    <xdr:rowOff>76200</xdr:rowOff>
                  </from>
                  <to>
                    <xdr:col>1</xdr:col>
                    <xdr:colOff>419100</xdr:colOff>
                    <xdr:row>0</xdr:row>
                    <xdr:rowOff>342900</xdr:rowOff>
                  </to>
                </anchor>
              </controlPr>
            </control>
          </mc:Choice>
        </mc:AlternateContent>
        <mc:AlternateContent xmlns:mc="http://schemas.openxmlformats.org/markup-compatibility/2006">
          <mc:Choice Requires="x14">
            <control shapeId="6147" r:id="rId4" name="Button 3">
              <controlPr defaultSize="0" print="0" autoFill="0" autoLine="0" autoPict="0" macro="[0]!tilbake_fra_kontoplan">
                <anchor moveWithCells="1" sizeWithCells="1">
                  <from>
                    <xdr:col>1</xdr:col>
                    <xdr:colOff>431800</xdr:colOff>
                    <xdr:row>0</xdr:row>
                    <xdr:rowOff>76200</xdr:rowOff>
                  </from>
                  <to>
                    <xdr:col>3</xdr:col>
                    <xdr:colOff>203200</xdr:colOff>
                    <xdr:row>0</xdr:row>
                    <xdr:rowOff>342900</xdr:rowOff>
                  </to>
                </anchor>
              </controlPr>
            </control>
          </mc:Choice>
        </mc:AlternateContent>
        <mc:AlternateContent xmlns:mc="http://schemas.openxmlformats.org/markup-compatibility/2006">
          <mc:Choice Requires="x14">
            <control shapeId="6148" r:id="rId5" name="Button 4">
              <controlPr defaultSize="0" print="0" autoFill="0" autoLine="0" autoPict="0" macro="[0]!utskrift">
                <anchor moveWithCells="1" sizeWithCells="1">
                  <from>
                    <xdr:col>3</xdr:col>
                    <xdr:colOff>228600</xdr:colOff>
                    <xdr:row>0</xdr:row>
                    <xdr:rowOff>76200</xdr:rowOff>
                  </from>
                  <to>
                    <xdr:col>5</xdr:col>
                    <xdr:colOff>342900</xdr:colOff>
                    <xdr:row>0</xdr:row>
                    <xdr:rowOff>342900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7">
    <pageSetUpPr fitToPage="1"/>
  </sheetPr>
  <dimension ref="A1:W95"/>
  <sheetViews>
    <sheetView showGridLines="0" workbookViewId="0">
      <selection activeCell="B2" sqref="B2"/>
    </sheetView>
  </sheetViews>
  <sheetFormatPr baseColWidth="10" defaultColWidth="9.1796875" defaultRowHeight="12.5"/>
  <cols>
    <col min="1" max="1" width="8.36328125" style="2" customWidth="1"/>
    <col min="2" max="2" width="5.453125" style="2" customWidth="1"/>
    <col min="3" max="3" width="29.36328125" style="2" customWidth="1"/>
    <col min="4" max="4" width="7.6328125" style="2" customWidth="1"/>
    <col min="5" max="5" width="25.453125" style="2" customWidth="1"/>
    <col min="6" max="6" width="3.6328125" style="2" customWidth="1"/>
    <col min="7" max="7" width="7.6328125" style="2" customWidth="1"/>
    <col min="8" max="8" width="25.453125" style="2" customWidth="1"/>
    <col min="9" max="9" width="3.6328125" style="2" customWidth="1"/>
    <col min="10" max="13" width="11.453125" style="2" customWidth="1"/>
    <col min="14" max="14" width="11.453125" customWidth="1"/>
    <col min="15" max="16384" width="9.1796875" style="2"/>
  </cols>
  <sheetData>
    <row r="1" spans="1:23" ht="18.75" customHeight="1">
      <c r="A1" s="99"/>
      <c r="B1" s="99"/>
      <c r="C1" s="99"/>
      <c r="D1" s="99"/>
      <c r="E1" s="99"/>
      <c r="F1" s="99"/>
      <c r="G1" s="99"/>
      <c r="H1" s="99"/>
      <c r="I1" s="99"/>
      <c r="J1" s="99"/>
      <c r="K1" s="99"/>
      <c r="L1" s="99"/>
      <c r="M1" s="99"/>
      <c r="N1" s="99"/>
      <c r="O1" s="99"/>
      <c r="P1" s="99"/>
      <c r="Q1" s="99"/>
      <c r="R1" s="99"/>
      <c r="S1" s="99"/>
      <c r="T1" s="99"/>
      <c r="U1" s="99"/>
      <c r="V1" s="99"/>
      <c r="W1" s="99"/>
    </row>
    <row r="2" spans="1:23" ht="18.75" customHeight="1" thickBot="1">
      <c r="A2" s="99"/>
      <c r="B2" s="99"/>
      <c r="C2" s="99"/>
      <c r="D2" s="99"/>
      <c r="E2" s="99"/>
      <c r="F2" s="99"/>
      <c r="G2" s="99"/>
      <c r="H2" s="99"/>
      <c r="I2" s="99"/>
      <c r="J2" s="99"/>
      <c r="K2" s="99"/>
      <c r="L2" s="99"/>
      <c r="M2" s="99"/>
      <c r="N2" s="99"/>
      <c r="O2" s="99"/>
      <c r="P2" s="99"/>
      <c r="Q2" s="99"/>
      <c r="R2" s="99"/>
      <c r="S2" s="99"/>
      <c r="T2" s="99"/>
      <c r="U2" s="99"/>
      <c r="V2" s="99"/>
      <c r="W2" s="99"/>
    </row>
    <row r="3" spans="1:23" s="1" customFormat="1" ht="20.25" customHeight="1">
      <c r="A3" s="259"/>
      <c r="B3" s="260" t="s">
        <v>0</v>
      </c>
      <c r="C3" s="261"/>
      <c r="D3" s="260" t="s">
        <v>1</v>
      </c>
      <c r="E3" s="539"/>
      <c r="F3" s="539"/>
      <c r="G3" s="539"/>
      <c r="H3" s="539"/>
      <c r="I3" s="258"/>
      <c r="J3" s="258"/>
      <c r="K3" s="262"/>
      <c r="L3" s="262"/>
      <c r="M3" s="362"/>
    </row>
    <row r="4" spans="1:23" s="1" customFormat="1" ht="21" customHeight="1">
      <c r="A4" s="263"/>
      <c r="B4" s="264" t="s">
        <v>2</v>
      </c>
      <c r="C4" s="265"/>
      <c r="D4" s="266"/>
      <c r="E4" s="265"/>
      <c r="F4" s="267"/>
      <c r="G4" s="268"/>
      <c r="H4" s="269"/>
      <c r="I4" s="321"/>
      <c r="J4" s="270"/>
      <c r="K4" s="270"/>
      <c r="L4" s="270"/>
      <c r="M4" s="363"/>
    </row>
    <row r="5" spans="1:23" s="1" customFormat="1" ht="13">
      <c r="A5" s="271"/>
      <c r="B5" s="272" t="s">
        <v>3</v>
      </c>
      <c r="C5" s="273"/>
      <c r="D5" s="274" t="s">
        <v>4</v>
      </c>
      <c r="E5" s="275"/>
      <c r="F5" s="276"/>
      <c r="G5" s="274" t="s">
        <v>5</v>
      </c>
      <c r="H5" s="277"/>
      <c r="I5" s="276"/>
      <c r="J5" s="278" t="s">
        <v>6</v>
      </c>
      <c r="K5" s="279" t="s">
        <v>7</v>
      </c>
      <c r="L5" s="280">
        <v>2700</v>
      </c>
      <c r="M5" s="281">
        <v>2710</v>
      </c>
    </row>
    <row r="6" spans="1:23" ht="19" customHeight="1">
      <c r="A6" s="282" t="s">
        <v>14</v>
      </c>
      <c r="B6" s="283" t="s">
        <v>15</v>
      </c>
      <c r="C6" s="284" t="s">
        <v>16</v>
      </c>
      <c r="D6" s="283" t="s">
        <v>17</v>
      </c>
      <c r="E6" s="285" t="s">
        <v>18</v>
      </c>
      <c r="F6" s="289" t="s">
        <v>19</v>
      </c>
      <c r="G6" s="283" t="s">
        <v>17</v>
      </c>
      <c r="H6" s="285" t="s">
        <v>18</v>
      </c>
      <c r="I6" s="289" t="s">
        <v>19</v>
      </c>
      <c r="J6" s="286" t="s">
        <v>20</v>
      </c>
      <c r="K6" s="287" t="s">
        <v>20</v>
      </c>
      <c r="L6" s="287" t="s">
        <v>22</v>
      </c>
      <c r="M6" s="288" t="s">
        <v>21</v>
      </c>
    </row>
    <row r="7" spans="1:23" ht="19" customHeight="1">
      <c r="A7" s="216"/>
      <c r="B7" s="217"/>
      <c r="C7" s="218"/>
      <c r="D7" s="219"/>
      <c r="E7" s="220"/>
      <c r="F7" s="221"/>
      <c r="G7" s="219"/>
      <c r="H7" s="220"/>
      <c r="I7" s="221"/>
      <c r="J7" s="222"/>
      <c r="K7" s="252"/>
      <c r="L7" s="252"/>
      <c r="M7" s="322"/>
    </row>
    <row r="8" spans="1:23" ht="19" customHeight="1">
      <c r="A8" s="216"/>
      <c r="B8" s="217"/>
      <c r="C8" s="218"/>
      <c r="D8" s="219"/>
      <c r="E8" s="220"/>
      <c r="F8" s="221"/>
      <c r="G8" s="219"/>
      <c r="H8" s="220"/>
      <c r="I8" s="221"/>
      <c r="J8" s="222"/>
      <c r="K8" s="252"/>
      <c r="L8" s="252"/>
      <c r="M8" s="322"/>
    </row>
    <row r="9" spans="1:23" ht="19" customHeight="1">
      <c r="A9" s="216"/>
      <c r="B9" s="217"/>
      <c r="C9" s="218"/>
      <c r="D9" s="219"/>
      <c r="E9" s="220"/>
      <c r="F9" s="221"/>
      <c r="G9" s="219"/>
      <c r="H9" s="220"/>
      <c r="I9" s="221"/>
      <c r="J9" s="222"/>
      <c r="K9" s="252"/>
      <c r="L9" s="252"/>
      <c r="M9" s="322"/>
    </row>
    <row r="10" spans="1:23" ht="19" customHeight="1">
      <c r="A10" s="216"/>
      <c r="B10" s="217"/>
      <c r="C10" s="218"/>
      <c r="D10" s="219"/>
      <c r="E10" s="220"/>
      <c r="F10" s="221"/>
      <c r="G10" s="219"/>
      <c r="H10" s="220"/>
      <c r="I10" s="221"/>
      <c r="J10" s="222"/>
      <c r="K10" s="252"/>
      <c r="L10" s="252"/>
      <c r="M10" s="322"/>
    </row>
    <row r="11" spans="1:23" ht="19" customHeight="1">
      <c r="A11" s="216"/>
      <c r="B11" s="217"/>
      <c r="C11" s="218"/>
      <c r="D11" s="219"/>
      <c r="E11" s="220"/>
      <c r="F11" s="221"/>
      <c r="G11" s="219"/>
      <c r="H11" s="220"/>
      <c r="I11" s="221"/>
      <c r="J11" s="222"/>
      <c r="K11" s="252"/>
      <c r="L11" s="252"/>
      <c r="M11" s="322"/>
    </row>
    <row r="12" spans="1:23" ht="19" customHeight="1">
      <c r="A12" s="216"/>
      <c r="B12" s="217"/>
      <c r="C12" s="218"/>
      <c r="D12" s="219"/>
      <c r="E12" s="220"/>
      <c r="F12" s="221"/>
      <c r="G12" s="219"/>
      <c r="H12" s="220"/>
      <c r="I12" s="221"/>
      <c r="J12" s="222"/>
      <c r="K12" s="252"/>
      <c r="L12" s="252"/>
      <c r="M12" s="322"/>
    </row>
    <row r="13" spans="1:23" ht="19" customHeight="1">
      <c r="A13" s="216"/>
      <c r="B13" s="217"/>
      <c r="C13" s="218"/>
      <c r="D13" s="219"/>
      <c r="E13" s="220"/>
      <c r="F13" s="221"/>
      <c r="G13" s="219"/>
      <c r="H13" s="220"/>
      <c r="I13" s="221"/>
      <c r="J13" s="222"/>
      <c r="K13" s="252"/>
      <c r="L13" s="252"/>
      <c r="M13" s="322"/>
    </row>
    <row r="14" spans="1:23" ht="19" customHeight="1">
      <c r="A14" s="216"/>
      <c r="B14" s="217"/>
      <c r="C14" s="218"/>
      <c r="D14" s="219"/>
      <c r="E14" s="220"/>
      <c r="F14" s="221"/>
      <c r="G14" s="219"/>
      <c r="H14" s="220"/>
      <c r="I14" s="221"/>
      <c r="J14" s="222"/>
      <c r="K14" s="252"/>
      <c r="L14" s="252"/>
      <c r="M14" s="322"/>
    </row>
    <row r="15" spans="1:23" ht="19" customHeight="1">
      <c r="A15" s="216"/>
      <c r="B15" s="217"/>
      <c r="C15" s="218"/>
      <c r="D15" s="219"/>
      <c r="E15" s="220"/>
      <c r="F15" s="221"/>
      <c r="G15" s="219"/>
      <c r="H15" s="220"/>
      <c r="I15" s="221"/>
      <c r="J15" s="222"/>
      <c r="K15" s="252"/>
      <c r="L15" s="252"/>
      <c r="M15" s="322"/>
    </row>
    <row r="16" spans="1:23" ht="19" customHeight="1">
      <c r="A16" s="216"/>
      <c r="B16" s="217"/>
      <c r="C16" s="218"/>
      <c r="D16" s="219"/>
      <c r="E16" s="220"/>
      <c r="F16" s="221"/>
      <c r="G16" s="219"/>
      <c r="H16" s="220"/>
      <c r="I16" s="221"/>
      <c r="J16" s="222"/>
      <c r="K16" s="252"/>
      <c r="L16" s="252"/>
      <c r="M16" s="322"/>
    </row>
    <row r="17" spans="1:13" ht="19" customHeight="1">
      <c r="A17" s="216"/>
      <c r="B17" s="217"/>
      <c r="C17" s="218"/>
      <c r="D17" s="219"/>
      <c r="E17" s="220"/>
      <c r="F17" s="221"/>
      <c r="G17" s="219"/>
      <c r="H17" s="220"/>
      <c r="I17" s="221"/>
      <c r="J17" s="222"/>
      <c r="K17" s="252"/>
      <c r="L17" s="252"/>
      <c r="M17" s="322"/>
    </row>
    <row r="18" spans="1:13" ht="19" customHeight="1">
      <c r="A18" s="216"/>
      <c r="B18" s="217"/>
      <c r="C18" s="218"/>
      <c r="D18" s="219"/>
      <c r="E18" s="220"/>
      <c r="F18" s="221"/>
      <c r="G18" s="219"/>
      <c r="H18" s="220"/>
      <c r="I18" s="221"/>
      <c r="J18" s="222"/>
      <c r="K18" s="252"/>
      <c r="L18" s="252"/>
      <c r="M18" s="322"/>
    </row>
    <row r="19" spans="1:13" ht="19" customHeight="1">
      <c r="A19" s="216"/>
      <c r="B19" s="217"/>
      <c r="C19" s="218"/>
      <c r="D19" s="219"/>
      <c r="E19" s="220"/>
      <c r="F19" s="221"/>
      <c r="G19" s="219"/>
      <c r="H19" s="220"/>
      <c r="I19" s="221"/>
      <c r="J19" s="222"/>
      <c r="K19" s="252"/>
      <c r="L19" s="252"/>
      <c r="M19" s="322"/>
    </row>
    <row r="20" spans="1:13" ht="19" customHeight="1">
      <c r="A20" s="216"/>
      <c r="B20" s="217"/>
      <c r="C20" s="218"/>
      <c r="D20" s="219"/>
      <c r="E20" s="220"/>
      <c r="F20" s="221"/>
      <c r="G20" s="219"/>
      <c r="H20" s="220"/>
      <c r="I20" s="221"/>
      <c r="J20" s="222"/>
      <c r="K20" s="252"/>
      <c r="L20" s="252"/>
      <c r="M20" s="322"/>
    </row>
    <row r="21" spans="1:13" ht="19" customHeight="1">
      <c r="A21" s="216"/>
      <c r="B21" s="217"/>
      <c r="C21" s="218"/>
      <c r="D21" s="219"/>
      <c r="E21" s="220"/>
      <c r="F21" s="221"/>
      <c r="G21" s="219"/>
      <c r="H21" s="220"/>
      <c r="I21" s="221"/>
      <c r="J21" s="222"/>
      <c r="K21" s="252"/>
      <c r="L21" s="252"/>
      <c r="M21" s="322"/>
    </row>
    <row r="22" spans="1:13" ht="19" customHeight="1">
      <c r="A22" s="216"/>
      <c r="B22" s="217"/>
      <c r="C22" s="218"/>
      <c r="D22" s="219"/>
      <c r="E22" s="220"/>
      <c r="F22" s="221"/>
      <c r="G22" s="219"/>
      <c r="H22" s="220"/>
      <c r="I22" s="221"/>
      <c r="J22" s="222"/>
      <c r="K22" s="252"/>
      <c r="L22" s="252"/>
      <c r="M22" s="322"/>
    </row>
    <row r="23" spans="1:13" ht="19" customHeight="1">
      <c r="A23" s="216"/>
      <c r="B23" s="217"/>
      <c r="C23" s="218"/>
      <c r="D23" s="219"/>
      <c r="E23" s="220"/>
      <c r="F23" s="221"/>
      <c r="G23" s="219"/>
      <c r="H23" s="220"/>
      <c r="I23" s="221"/>
      <c r="J23" s="222"/>
      <c r="K23" s="252"/>
      <c r="L23" s="252"/>
      <c r="M23" s="322"/>
    </row>
    <row r="24" spans="1:13" ht="19" customHeight="1">
      <c r="A24" s="216"/>
      <c r="B24" s="217"/>
      <c r="C24" s="218"/>
      <c r="D24" s="219"/>
      <c r="E24" s="220"/>
      <c r="F24" s="221"/>
      <c r="G24" s="219"/>
      <c r="H24" s="220"/>
      <c r="I24" s="221"/>
      <c r="J24" s="222"/>
      <c r="K24" s="252"/>
      <c r="L24" s="252"/>
      <c r="M24" s="322"/>
    </row>
    <row r="25" spans="1:13" ht="19" customHeight="1">
      <c r="A25" s="216"/>
      <c r="B25" s="217"/>
      <c r="C25" s="218"/>
      <c r="D25" s="219"/>
      <c r="E25" s="220"/>
      <c r="F25" s="221"/>
      <c r="G25" s="219"/>
      <c r="H25" s="220"/>
      <c r="I25" s="221"/>
      <c r="J25" s="222"/>
      <c r="K25" s="252"/>
      <c r="L25" s="252"/>
      <c r="M25" s="322"/>
    </row>
    <row r="26" spans="1:13" ht="19" customHeight="1">
      <c r="A26" s="216"/>
      <c r="B26" s="217"/>
      <c r="C26" s="218"/>
      <c r="D26" s="219"/>
      <c r="E26" s="220"/>
      <c r="F26" s="221"/>
      <c r="G26" s="219"/>
      <c r="H26" s="220"/>
      <c r="I26" s="221"/>
      <c r="J26" s="222"/>
      <c r="K26" s="252"/>
      <c r="L26" s="252"/>
      <c r="M26" s="322"/>
    </row>
    <row r="27" spans="1:13" ht="19" customHeight="1">
      <c r="A27" s="216"/>
      <c r="B27" s="217"/>
      <c r="C27" s="218"/>
      <c r="D27" s="219"/>
      <c r="E27" s="220"/>
      <c r="F27" s="221"/>
      <c r="G27" s="219"/>
      <c r="H27" s="220"/>
      <c r="I27" s="221"/>
      <c r="J27" s="222"/>
      <c r="K27" s="252"/>
      <c r="L27" s="252"/>
      <c r="M27" s="322"/>
    </row>
    <row r="28" spans="1:13" ht="19" customHeight="1">
      <c r="A28" s="216"/>
      <c r="B28" s="217"/>
      <c r="C28" s="218"/>
      <c r="D28" s="219"/>
      <c r="E28" s="220"/>
      <c r="F28" s="221"/>
      <c r="G28" s="219"/>
      <c r="H28" s="220"/>
      <c r="I28" s="221"/>
      <c r="J28" s="222"/>
      <c r="K28" s="252"/>
      <c r="L28" s="252"/>
      <c r="M28" s="322"/>
    </row>
    <row r="29" spans="1:13" ht="19" customHeight="1">
      <c r="A29" s="216"/>
      <c r="B29" s="217"/>
      <c r="C29" s="218"/>
      <c r="D29" s="219"/>
      <c r="E29" s="220"/>
      <c r="F29" s="221"/>
      <c r="G29" s="219"/>
      <c r="H29" s="220"/>
      <c r="I29" s="221"/>
      <c r="J29" s="222"/>
      <c r="K29" s="252"/>
      <c r="L29" s="252"/>
      <c r="M29" s="322"/>
    </row>
    <row r="30" spans="1:13" ht="19" customHeight="1">
      <c r="A30" s="216"/>
      <c r="B30" s="217"/>
      <c r="C30" s="218"/>
      <c r="D30" s="219"/>
      <c r="E30" s="220"/>
      <c r="F30" s="221"/>
      <c r="G30" s="219"/>
      <c r="H30" s="220"/>
      <c r="I30" s="221"/>
      <c r="J30" s="222"/>
      <c r="K30" s="252"/>
      <c r="L30" s="252"/>
      <c r="M30" s="322"/>
    </row>
    <row r="31" spans="1:13" ht="19" customHeight="1">
      <c r="A31" s="216"/>
      <c r="B31" s="217"/>
      <c r="C31" s="218"/>
      <c r="D31" s="219"/>
      <c r="E31" s="220"/>
      <c r="F31" s="221"/>
      <c r="G31" s="219"/>
      <c r="H31" s="220"/>
      <c r="I31" s="221"/>
      <c r="J31" s="222"/>
      <c r="K31" s="252"/>
      <c r="L31" s="252"/>
      <c r="M31" s="322"/>
    </row>
    <row r="32" spans="1:13" ht="19" customHeight="1">
      <c r="A32" s="216"/>
      <c r="B32" s="217"/>
      <c r="C32" s="218"/>
      <c r="D32" s="219"/>
      <c r="E32" s="220"/>
      <c r="F32" s="221"/>
      <c r="G32" s="219"/>
      <c r="H32" s="220"/>
      <c r="I32" s="221"/>
      <c r="J32" s="222"/>
      <c r="K32" s="252"/>
      <c r="L32" s="252"/>
      <c r="M32" s="322"/>
    </row>
    <row r="33" spans="1:13" ht="19" customHeight="1">
      <c r="A33" s="216"/>
      <c r="B33" s="217"/>
      <c r="C33" s="218"/>
      <c r="D33" s="219"/>
      <c r="E33" s="220"/>
      <c r="F33" s="221"/>
      <c r="G33" s="219"/>
      <c r="H33" s="220"/>
      <c r="I33" s="221"/>
      <c r="J33" s="222"/>
      <c r="K33" s="252"/>
      <c r="L33" s="252"/>
      <c r="M33" s="322"/>
    </row>
    <row r="34" spans="1:13" ht="18.75" customHeight="1">
      <c r="A34" s="216"/>
      <c r="B34" s="217"/>
      <c r="C34" s="218"/>
      <c r="D34" s="219"/>
      <c r="E34" s="220"/>
      <c r="F34" s="221"/>
      <c r="G34" s="219"/>
      <c r="H34" s="220"/>
      <c r="I34" s="221"/>
      <c r="J34" s="222"/>
      <c r="K34" s="252"/>
      <c r="L34" s="252"/>
      <c r="M34" s="322"/>
    </row>
    <row r="35" spans="1:13" ht="18.75" customHeight="1">
      <c r="A35" s="216"/>
      <c r="B35" s="217"/>
      <c r="C35" s="218"/>
      <c r="D35" s="219"/>
      <c r="E35" s="220"/>
      <c r="F35" s="221"/>
      <c r="G35" s="219"/>
      <c r="H35" s="220"/>
      <c r="I35" s="221"/>
      <c r="J35" s="222"/>
      <c r="K35" s="252"/>
      <c r="L35" s="252"/>
      <c r="M35" s="322"/>
    </row>
    <row r="36" spans="1:13" ht="18.75" customHeight="1">
      <c r="A36" s="216"/>
      <c r="B36" s="217"/>
      <c r="C36" s="223"/>
      <c r="D36" s="219"/>
      <c r="E36" s="220"/>
      <c r="F36" s="221"/>
      <c r="G36" s="219"/>
      <c r="H36" s="220"/>
      <c r="I36" s="221"/>
      <c r="J36" s="222"/>
      <c r="K36" s="252"/>
      <c r="L36" s="252"/>
      <c r="M36" s="322"/>
    </row>
    <row r="37" spans="1:13" ht="18.75" customHeight="1">
      <c r="A37" s="216"/>
      <c r="B37" s="217"/>
      <c r="C37" s="223"/>
      <c r="D37" s="219"/>
      <c r="E37" s="220"/>
      <c r="F37" s="221"/>
      <c r="G37" s="219"/>
      <c r="H37" s="220"/>
      <c r="I37" s="221"/>
      <c r="J37" s="222"/>
      <c r="K37" s="252"/>
      <c r="L37" s="252"/>
      <c r="M37" s="322"/>
    </row>
    <row r="38" spans="1:13" ht="18.75" customHeight="1">
      <c r="A38" s="216"/>
      <c r="B38" s="217"/>
      <c r="C38" s="223"/>
      <c r="D38" s="219"/>
      <c r="E38" s="220"/>
      <c r="F38" s="221"/>
      <c r="G38" s="219"/>
      <c r="H38" s="220"/>
      <c r="I38" s="221"/>
      <c r="J38" s="222"/>
      <c r="K38" s="252"/>
      <c r="L38" s="252"/>
      <c r="M38" s="322"/>
    </row>
    <row r="39" spans="1:13" ht="18.75" customHeight="1">
      <c r="A39" s="216"/>
      <c r="B39" s="217"/>
      <c r="C39" s="223"/>
      <c r="D39" s="219"/>
      <c r="E39" s="220"/>
      <c r="F39" s="221"/>
      <c r="G39" s="219"/>
      <c r="H39" s="220"/>
      <c r="I39" s="221"/>
      <c r="J39" s="222"/>
      <c r="K39" s="252"/>
      <c r="L39" s="252"/>
      <c r="M39" s="322"/>
    </row>
    <row r="40" spans="1:13" ht="18.75" customHeight="1">
      <c r="A40" s="216"/>
      <c r="B40" s="217"/>
      <c r="C40" s="223"/>
      <c r="D40" s="219"/>
      <c r="E40" s="220"/>
      <c r="F40" s="221"/>
      <c r="G40" s="219"/>
      <c r="H40" s="220"/>
      <c r="I40" s="221"/>
      <c r="J40" s="222"/>
      <c r="K40" s="252"/>
      <c r="L40" s="252"/>
      <c r="M40" s="322"/>
    </row>
    <row r="41" spans="1:13" ht="18.75" customHeight="1">
      <c r="A41" s="216"/>
      <c r="B41" s="217"/>
      <c r="C41" s="223"/>
      <c r="D41" s="219"/>
      <c r="E41" s="220"/>
      <c r="F41" s="221"/>
      <c r="G41" s="219"/>
      <c r="H41" s="220"/>
      <c r="I41" s="221"/>
      <c r="J41" s="222"/>
      <c r="K41" s="252"/>
      <c r="L41" s="252"/>
      <c r="M41" s="322"/>
    </row>
    <row r="42" spans="1:13" ht="18.75" customHeight="1">
      <c r="A42" s="216"/>
      <c r="B42" s="217"/>
      <c r="C42" s="223"/>
      <c r="D42" s="219"/>
      <c r="E42" s="220"/>
      <c r="F42" s="221"/>
      <c r="G42" s="219"/>
      <c r="H42" s="220"/>
      <c r="I42" s="221"/>
      <c r="J42" s="222"/>
      <c r="K42" s="252"/>
      <c r="L42" s="252"/>
      <c r="M42" s="322"/>
    </row>
    <row r="43" spans="1:13" ht="18.75" customHeight="1">
      <c r="A43" s="216"/>
      <c r="B43" s="217"/>
      <c r="C43" s="223"/>
      <c r="D43" s="219"/>
      <c r="E43" s="220"/>
      <c r="F43" s="221"/>
      <c r="G43" s="219"/>
      <c r="H43" s="220"/>
      <c r="I43" s="221"/>
      <c r="J43" s="222"/>
      <c r="K43" s="252"/>
      <c r="L43" s="252"/>
      <c r="M43" s="322"/>
    </row>
    <row r="44" spans="1:13" ht="18.75" customHeight="1">
      <c r="A44" s="216"/>
      <c r="B44" s="217"/>
      <c r="C44" s="223"/>
      <c r="D44" s="219"/>
      <c r="E44" s="220"/>
      <c r="F44" s="221"/>
      <c r="G44" s="219"/>
      <c r="H44" s="220"/>
      <c r="I44" s="221"/>
      <c r="J44" s="222"/>
      <c r="K44" s="252"/>
      <c r="L44" s="252"/>
      <c r="M44" s="322"/>
    </row>
    <row r="45" spans="1:13" ht="18.75" customHeight="1">
      <c r="A45" s="216"/>
      <c r="B45" s="217"/>
      <c r="C45" s="223"/>
      <c r="D45" s="219"/>
      <c r="E45" s="220"/>
      <c r="F45" s="221"/>
      <c r="G45" s="219"/>
      <c r="H45" s="220"/>
      <c r="I45" s="221"/>
      <c r="J45" s="222"/>
      <c r="K45" s="252"/>
      <c r="L45" s="252"/>
      <c r="M45" s="322"/>
    </row>
    <row r="46" spans="1:13" ht="18.75" customHeight="1">
      <c r="A46" s="216"/>
      <c r="B46" s="217"/>
      <c r="C46" s="223"/>
      <c r="D46" s="219"/>
      <c r="E46" s="220"/>
      <c r="F46" s="221"/>
      <c r="G46" s="219"/>
      <c r="H46" s="220"/>
      <c r="I46" s="221"/>
      <c r="J46" s="222"/>
      <c r="K46" s="252"/>
      <c r="L46" s="252"/>
      <c r="M46" s="322"/>
    </row>
    <row r="47" spans="1:13" ht="18.75" customHeight="1">
      <c r="A47" s="216"/>
      <c r="B47" s="217"/>
      <c r="C47" s="223"/>
      <c r="D47" s="219"/>
      <c r="E47" s="220"/>
      <c r="F47" s="221"/>
      <c r="G47" s="219"/>
      <c r="H47" s="220"/>
      <c r="I47" s="221"/>
      <c r="J47" s="222"/>
      <c r="K47" s="252"/>
      <c r="L47" s="252"/>
      <c r="M47" s="322"/>
    </row>
    <row r="48" spans="1:13">
      <c r="A48" s="216"/>
      <c r="B48" s="217"/>
      <c r="C48" s="223"/>
      <c r="D48" s="219"/>
      <c r="E48" s="220"/>
      <c r="F48" s="221"/>
      <c r="G48" s="219"/>
      <c r="H48" s="220"/>
      <c r="I48" s="221"/>
      <c r="J48" s="222"/>
      <c r="K48" s="252"/>
      <c r="L48" s="252"/>
      <c r="M48" s="322"/>
    </row>
    <row r="49" spans="1:13">
      <c r="A49" s="216"/>
      <c r="B49" s="217"/>
      <c r="C49" s="223"/>
      <c r="D49" s="219"/>
      <c r="E49" s="220"/>
      <c r="F49" s="221"/>
      <c r="G49" s="219"/>
      <c r="H49" s="220"/>
      <c r="I49" s="221"/>
      <c r="J49" s="222"/>
      <c r="K49" s="252"/>
      <c r="L49" s="252"/>
      <c r="M49" s="322"/>
    </row>
    <row r="50" spans="1:13">
      <c r="A50" s="216"/>
      <c r="B50" s="217"/>
      <c r="C50" s="223"/>
      <c r="D50" s="219"/>
      <c r="E50" s="220"/>
      <c r="F50" s="221"/>
      <c r="G50" s="219"/>
      <c r="H50" s="220"/>
      <c r="I50" s="221"/>
      <c r="J50" s="222"/>
      <c r="K50" s="252"/>
      <c r="L50" s="252"/>
      <c r="M50" s="322"/>
    </row>
    <row r="51" spans="1:13">
      <c r="A51" s="216"/>
      <c r="B51" s="217"/>
      <c r="C51" s="223"/>
      <c r="D51" s="219"/>
      <c r="E51" s="220"/>
      <c r="F51" s="221"/>
      <c r="G51" s="219"/>
      <c r="H51" s="220"/>
      <c r="I51" s="221"/>
      <c r="J51" s="222"/>
      <c r="K51" s="252"/>
      <c r="L51" s="252"/>
      <c r="M51" s="322"/>
    </row>
    <row r="52" spans="1:13">
      <c r="A52" s="216"/>
      <c r="B52" s="217"/>
      <c r="C52" s="223"/>
      <c r="D52" s="219"/>
      <c r="E52" s="220"/>
      <c r="F52" s="221"/>
      <c r="G52" s="219"/>
      <c r="H52" s="220"/>
      <c r="I52" s="221"/>
      <c r="J52" s="222"/>
      <c r="K52" s="252"/>
      <c r="L52" s="252"/>
      <c r="M52" s="322"/>
    </row>
    <row r="53" spans="1:13">
      <c r="A53" s="216"/>
      <c r="B53" s="217"/>
      <c r="C53" s="223"/>
      <c r="D53" s="219"/>
      <c r="E53" s="220"/>
      <c r="F53" s="221"/>
      <c r="G53" s="219"/>
      <c r="H53" s="220"/>
      <c r="I53" s="221"/>
      <c r="J53" s="222"/>
      <c r="K53" s="252"/>
      <c r="L53" s="252"/>
      <c r="M53" s="322"/>
    </row>
    <row r="54" spans="1:13">
      <c r="A54" s="216"/>
      <c r="B54" s="217"/>
      <c r="C54" s="223"/>
      <c r="D54" s="219"/>
      <c r="E54" s="220"/>
      <c r="F54" s="221"/>
      <c r="G54" s="219"/>
      <c r="H54" s="220"/>
      <c r="I54" s="221"/>
      <c r="J54" s="222"/>
      <c r="K54" s="252"/>
      <c r="L54" s="252"/>
      <c r="M54" s="322"/>
    </row>
    <row r="55" spans="1:13">
      <c r="A55" s="216"/>
      <c r="B55" s="217"/>
      <c r="C55" s="223"/>
      <c r="D55" s="219"/>
      <c r="E55" s="220"/>
      <c r="F55" s="221"/>
      <c r="G55" s="219"/>
      <c r="H55" s="220"/>
      <c r="I55" s="221"/>
      <c r="J55" s="222"/>
      <c r="K55" s="252"/>
      <c r="L55" s="252"/>
      <c r="M55" s="322"/>
    </row>
    <row r="56" spans="1:13">
      <c r="A56" s="216"/>
      <c r="B56" s="217"/>
      <c r="C56" s="223"/>
      <c r="D56" s="219"/>
      <c r="E56" s="220"/>
      <c r="F56" s="221"/>
      <c r="G56" s="219"/>
      <c r="H56" s="220"/>
      <c r="I56" s="221"/>
      <c r="J56" s="222"/>
      <c r="K56" s="252"/>
      <c r="L56" s="252"/>
      <c r="M56" s="322"/>
    </row>
    <row r="57" spans="1:13">
      <c r="A57" s="216"/>
      <c r="B57" s="217"/>
      <c r="C57" s="223"/>
      <c r="D57" s="219"/>
      <c r="E57" s="220"/>
      <c r="F57" s="221"/>
      <c r="G57" s="219"/>
      <c r="H57" s="220"/>
      <c r="I57" s="221"/>
      <c r="J57" s="222"/>
      <c r="K57" s="252"/>
      <c r="L57" s="252"/>
      <c r="M57" s="322"/>
    </row>
    <row r="58" spans="1:13">
      <c r="A58" s="216"/>
      <c r="B58" s="217"/>
      <c r="C58" s="223"/>
      <c r="D58" s="219"/>
      <c r="E58" s="220"/>
      <c r="F58" s="221"/>
      <c r="G58" s="219"/>
      <c r="H58" s="220"/>
      <c r="I58" s="221"/>
      <c r="J58" s="222"/>
      <c r="K58" s="252"/>
      <c r="L58" s="252"/>
      <c r="M58" s="322"/>
    </row>
    <row r="59" spans="1:13">
      <c r="A59" s="216"/>
      <c r="B59" s="217"/>
      <c r="C59" s="223"/>
      <c r="D59" s="219"/>
      <c r="E59" s="220"/>
      <c r="F59" s="221"/>
      <c r="G59" s="219"/>
      <c r="H59" s="220"/>
      <c r="I59" s="221"/>
      <c r="J59" s="222"/>
      <c r="K59" s="252"/>
      <c r="L59" s="252"/>
      <c r="M59" s="322"/>
    </row>
    <row r="60" spans="1:13">
      <c r="A60" s="216"/>
      <c r="B60" s="217"/>
      <c r="C60" s="223"/>
      <c r="D60" s="219"/>
      <c r="E60" s="220"/>
      <c r="F60" s="221"/>
      <c r="G60" s="219"/>
      <c r="H60" s="220"/>
      <c r="I60" s="221"/>
      <c r="J60" s="222"/>
      <c r="K60" s="252"/>
      <c r="L60" s="252"/>
      <c r="M60" s="322"/>
    </row>
    <row r="61" spans="1:13">
      <c r="A61" s="216"/>
      <c r="B61" s="217"/>
      <c r="C61" s="223"/>
      <c r="D61" s="219"/>
      <c r="E61" s="220"/>
      <c r="F61" s="221"/>
      <c r="G61" s="219"/>
      <c r="H61" s="220"/>
      <c r="I61" s="221"/>
      <c r="J61" s="222"/>
      <c r="K61" s="252"/>
      <c r="L61" s="252"/>
      <c r="M61" s="322"/>
    </row>
    <row r="62" spans="1:13">
      <c r="A62" s="216"/>
      <c r="B62" s="217"/>
      <c r="C62" s="223"/>
      <c r="D62" s="219"/>
      <c r="E62" s="220"/>
      <c r="F62" s="221"/>
      <c r="G62" s="219"/>
      <c r="H62" s="220"/>
      <c r="I62" s="221"/>
      <c r="J62" s="222"/>
      <c r="K62" s="252"/>
      <c r="L62" s="252"/>
      <c r="M62" s="322"/>
    </row>
    <row r="63" spans="1:13">
      <c r="A63" s="216"/>
      <c r="B63" s="217"/>
      <c r="C63" s="223"/>
      <c r="D63" s="219"/>
      <c r="E63" s="220"/>
      <c r="F63" s="221"/>
      <c r="G63" s="219"/>
      <c r="H63" s="220"/>
      <c r="I63" s="221"/>
      <c r="J63" s="222"/>
      <c r="K63" s="252"/>
      <c r="L63" s="252"/>
      <c r="M63" s="322"/>
    </row>
    <row r="64" spans="1:13">
      <c r="A64" s="216"/>
      <c r="B64" s="217"/>
      <c r="C64" s="223"/>
      <c r="D64" s="219"/>
      <c r="E64" s="220"/>
      <c r="F64" s="221"/>
      <c r="G64" s="219"/>
      <c r="H64" s="220"/>
      <c r="I64" s="221"/>
      <c r="J64" s="222"/>
      <c r="K64" s="252"/>
      <c r="L64" s="252"/>
      <c r="M64" s="322"/>
    </row>
    <row r="65" spans="1:13">
      <c r="A65" s="216"/>
      <c r="B65" s="217"/>
      <c r="C65" s="223"/>
      <c r="D65" s="219"/>
      <c r="E65" s="220"/>
      <c r="F65" s="221"/>
      <c r="G65" s="219"/>
      <c r="H65" s="220"/>
      <c r="I65" s="221"/>
      <c r="J65" s="222"/>
      <c r="K65" s="252"/>
      <c r="L65" s="252"/>
      <c r="M65" s="322"/>
    </row>
    <row r="66" spans="1:13">
      <c r="A66" s="216"/>
      <c r="B66" s="217"/>
      <c r="C66" s="223"/>
      <c r="D66" s="219"/>
      <c r="E66" s="220"/>
      <c r="F66" s="221"/>
      <c r="G66" s="219"/>
      <c r="H66" s="220"/>
      <c r="I66" s="221"/>
      <c r="J66" s="222"/>
      <c r="K66" s="252"/>
      <c r="L66" s="252"/>
      <c r="M66" s="322"/>
    </row>
    <row r="67" spans="1:13">
      <c r="A67" s="216"/>
      <c r="B67" s="217"/>
      <c r="C67" s="223"/>
      <c r="D67" s="219"/>
      <c r="E67" s="220"/>
      <c r="F67" s="221"/>
      <c r="G67" s="219"/>
      <c r="H67" s="220"/>
      <c r="I67" s="221"/>
      <c r="J67" s="222"/>
      <c r="K67" s="252"/>
      <c r="L67" s="252"/>
      <c r="M67" s="322"/>
    </row>
    <row r="68" spans="1:13">
      <c r="A68" s="216"/>
      <c r="B68" s="217"/>
      <c r="C68" s="223"/>
      <c r="D68" s="219"/>
      <c r="E68" s="220"/>
      <c r="F68" s="221"/>
      <c r="G68" s="219"/>
      <c r="H68" s="220"/>
      <c r="I68" s="221"/>
      <c r="J68" s="222"/>
      <c r="K68" s="252"/>
      <c r="L68" s="252"/>
      <c r="M68" s="322"/>
    </row>
    <row r="69" spans="1:13">
      <c r="A69" s="216"/>
      <c r="B69" s="217"/>
      <c r="C69" s="223"/>
      <c r="D69" s="219"/>
      <c r="E69" s="220"/>
      <c r="F69" s="221"/>
      <c r="G69" s="219"/>
      <c r="H69" s="220"/>
      <c r="I69" s="221"/>
      <c r="J69" s="222"/>
      <c r="K69" s="252"/>
      <c r="L69" s="252"/>
      <c r="M69" s="322"/>
    </row>
    <row r="70" spans="1:13">
      <c r="A70" s="216"/>
      <c r="B70" s="217"/>
      <c r="C70" s="223"/>
      <c r="D70" s="219"/>
      <c r="E70" s="220"/>
      <c r="F70" s="221"/>
      <c r="G70" s="219"/>
      <c r="H70" s="220"/>
      <c r="I70" s="221"/>
      <c r="J70" s="222"/>
      <c r="K70" s="252"/>
      <c r="L70" s="252"/>
      <c r="M70" s="322"/>
    </row>
    <row r="71" spans="1:13">
      <c r="A71" s="216"/>
      <c r="B71" s="217"/>
      <c r="C71" s="223"/>
      <c r="D71" s="219"/>
      <c r="E71" s="220"/>
      <c r="F71" s="221"/>
      <c r="G71" s="219"/>
      <c r="H71" s="220"/>
      <c r="I71" s="221"/>
      <c r="J71" s="222"/>
      <c r="K71" s="252"/>
      <c r="L71" s="252"/>
      <c r="M71" s="322"/>
    </row>
    <row r="72" spans="1:13">
      <c r="A72" s="216"/>
      <c r="B72" s="217"/>
      <c r="C72" s="223"/>
      <c r="D72" s="219"/>
      <c r="E72" s="220"/>
      <c r="F72" s="221"/>
      <c r="G72" s="219"/>
      <c r="H72" s="220"/>
      <c r="I72" s="221"/>
      <c r="J72" s="222"/>
      <c r="K72" s="252"/>
      <c r="L72" s="252"/>
      <c r="M72" s="322"/>
    </row>
    <row r="73" spans="1:13">
      <c r="A73" s="216"/>
      <c r="B73" s="217"/>
      <c r="C73" s="223"/>
      <c r="D73" s="219"/>
      <c r="E73" s="220"/>
      <c r="F73" s="221"/>
      <c r="G73" s="219"/>
      <c r="H73" s="220"/>
      <c r="I73" s="221"/>
      <c r="J73" s="222"/>
      <c r="K73" s="252"/>
      <c r="L73" s="252"/>
      <c r="M73" s="322"/>
    </row>
    <row r="74" spans="1:13">
      <c r="A74" s="216"/>
      <c r="B74" s="217"/>
      <c r="C74" s="223"/>
      <c r="D74" s="219"/>
      <c r="E74" s="220"/>
      <c r="F74" s="221"/>
      <c r="G74" s="219"/>
      <c r="H74" s="220"/>
      <c r="I74" s="221"/>
      <c r="J74" s="222"/>
      <c r="K74" s="252"/>
      <c r="L74" s="252"/>
      <c r="M74" s="322"/>
    </row>
    <row r="75" spans="1:13">
      <c r="A75" s="216"/>
      <c r="B75" s="217"/>
      <c r="C75" s="223"/>
      <c r="D75" s="219"/>
      <c r="E75" s="220"/>
      <c r="F75" s="221"/>
      <c r="G75" s="219"/>
      <c r="H75" s="220"/>
      <c r="I75" s="221"/>
      <c r="J75" s="222"/>
      <c r="K75" s="252"/>
      <c r="L75" s="252"/>
      <c r="M75" s="322"/>
    </row>
    <row r="76" spans="1:13">
      <c r="A76" s="216"/>
      <c r="B76" s="217"/>
      <c r="C76" s="223"/>
      <c r="D76" s="219"/>
      <c r="E76" s="220"/>
      <c r="F76" s="221"/>
      <c r="G76" s="219"/>
      <c r="H76" s="220"/>
      <c r="I76" s="221"/>
      <c r="J76" s="222"/>
      <c r="K76" s="252"/>
      <c r="L76" s="252"/>
      <c r="M76" s="322"/>
    </row>
    <row r="77" spans="1:13">
      <c r="A77" s="216"/>
      <c r="B77" s="217"/>
      <c r="C77" s="223"/>
      <c r="D77" s="219"/>
      <c r="E77" s="220"/>
      <c r="F77" s="221"/>
      <c r="G77" s="219"/>
      <c r="H77" s="220"/>
      <c r="I77" s="221"/>
      <c r="J77" s="222"/>
      <c r="K77" s="252"/>
      <c r="L77" s="252"/>
      <c r="M77" s="322"/>
    </row>
    <row r="78" spans="1:13">
      <c r="A78" s="216"/>
      <c r="B78" s="217"/>
      <c r="C78" s="223"/>
      <c r="D78" s="219"/>
      <c r="E78" s="220"/>
      <c r="F78" s="221"/>
      <c r="G78" s="219"/>
      <c r="H78" s="220"/>
      <c r="I78" s="221"/>
      <c r="J78" s="222"/>
      <c r="K78" s="252"/>
      <c r="L78" s="252"/>
      <c r="M78" s="322"/>
    </row>
    <row r="79" spans="1:13">
      <c r="A79" s="216"/>
      <c r="B79" s="217"/>
      <c r="C79" s="223"/>
      <c r="D79" s="219"/>
      <c r="E79" s="220"/>
      <c r="F79" s="221"/>
      <c r="G79" s="219"/>
      <c r="H79" s="220"/>
      <c r="I79" s="221"/>
      <c r="J79" s="222"/>
      <c r="K79" s="252"/>
      <c r="L79" s="252"/>
      <c r="M79" s="322"/>
    </row>
    <row r="80" spans="1:13">
      <c r="A80" s="216"/>
      <c r="B80" s="217"/>
      <c r="C80" s="223"/>
      <c r="D80" s="219"/>
      <c r="E80" s="220"/>
      <c r="F80" s="221"/>
      <c r="G80" s="219"/>
      <c r="H80" s="220"/>
      <c r="I80" s="221"/>
      <c r="J80" s="222"/>
      <c r="K80" s="252"/>
      <c r="L80" s="252"/>
      <c r="M80" s="322"/>
    </row>
    <row r="81" spans="1:13">
      <c r="A81" s="216"/>
      <c r="B81" s="217"/>
      <c r="C81" s="223"/>
      <c r="D81" s="219"/>
      <c r="E81" s="220"/>
      <c r="F81" s="221"/>
      <c r="G81" s="219"/>
      <c r="H81" s="220"/>
      <c r="I81" s="221"/>
      <c r="J81" s="222"/>
      <c r="K81" s="252"/>
      <c r="L81" s="252"/>
      <c r="M81" s="322"/>
    </row>
    <row r="82" spans="1:13">
      <c r="A82" s="216"/>
      <c r="B82" s="217"/>
      <c r="C82" s="223"/>
      <c r="D82" s="219"/>
      <c r="E82" s="220"/>
      <c r="F82" s="221"/>
      <c r="G82" s="219"/>
      <c r="H82" s="220"/>
      <c r="I82" s="221"/>
      <c r="J82" s="222"/>
      <c r="K82" s="252"/>
      <c r="L82" s="252"/>
      <c r="M82" s="322"/>
    </row>
    <row r="83" spans="1:13">
      <c r="A83" s="216"/>
      <c r="B83" s="217"/>
      <c r="C83" s="223"/>
      <c r="D83" s="219"/>
      <c r="E83" s="220"/>
      <c r="F83" s="221"/>
      <c r="G83" s="219"/>
      <c r="H83" s="220"/>
      <c r="I83" s="221"/>
      <c r="J83" s="222"/>
      <c r="K83" s="252"/>
      <c r="L83" s="252"/>
      <c r="M83" s="322"/>
    </row>
    <row r="84" spans="1:13">
      <c r="A84" s="216"/>
      <c r="B84" s="217"/>
      <c r="C84" s="223"/>
      <c r="D84" s="219"/>
      <c r="E84" s="220"/>
      <c r="F84" s="221"/>
      <c r="G84" s="219"/>
      <c r="H84" s="220"/>
      <c r="I84" s="221"/>
      <c r="J84" s="222"/>
      <c r="K84" s="252"/>
      <c r="L84" s="252"/>
      <c r="M84" s="322"/>
    </row>
    <row r="85" spans="1:13">
      <c r="A85" s="216"/>
      <c r="B85" s="217"/>
      <c r="C85" s="223"/>
      <c r="D85" s="219"/>
      <c r="E85" s="220"/>
      <c r="F85" s="221"/>
      <c r="G85" s="219"/>
      <c r="H85" s="220"/>
      <c r="I85" s="221"/>
      <c r="J85" s="222"/>
      <c r="K85" s="252"/>
      <c r="L85" s="252"/>
      <c r="M85" s="322"/>
    </row>
    <row r="86" spans="1:13">
      <c r="A86" s="216"/>
      <c r="B86" s="217"/>
      <c r="C86" s="223"/>
      <c r="D86" s="219"/>
      <c r="E86" s="220"/>
      <c r="F86" s="221"/>
      <c r="G86" s="219"/>
      <c r="H86" s="220"/>
      <c r="I86" s="221"/>
      <c r="J86" s="222"/>
      <c r="K86" s="252"/>
      <c r="L86" s="252"/>
      <c r="M86" s="322"/>
    </row>
    <row r="87" spans="1:13">
      <c r="A87" s="216"/>
      <c r="B87" s="217"/>
      <c r="C87" s="223"/>
      <c r="D87" s="219"/>
      <c r="E87" s="220"/>
      <c r="F87" s="221"/>
      <c r="G87" s="219"/>
      <c r="H87" s="220"/>
      <c r="I87" s="221"/>
      <c r="J87" s="222"/>
      <c r="K87" s="252"/>
      <c r="L87" s="252"/>
      <c r="M87" s="322"/>
    </row>
    <row r="88" spans="1:13">
      <c r="A88" s="216"/>
      <c r="B88" s="217"/>
      <c r="C88" s="223"/>
      <c r="D88" s="219"/>
      <c r="E88" s="220"/>
      <c r="F88" s="221"/>
      <c r="G88" s="219"/>
      <c r="H88" s="220"/>
      <c r="I88" s="221"/>
      <c r="J88" s="222"/>
      <c r="K88" s="252"/>
      <c r="L88" s="252"/>
      <c r="M88" s="322"/>
    </row>
    <row r="89" spans="1:13">
      <c r="A89" s="216"/>
      <c r="B89" s="217"/>
      <c r="C89" s="223"/>
      <c r="D89" s="219"/>
      <c r="E89" s="220"/>
      <c r="F89" s="221"/>
      <c r="G89" s="219"/>
      <c r="H89" s="220"/>
      <c r="I89" s="221"/>
      <c r="J89" s="222"/>
      <c r="K89" s="252"/>
      <c r="L89" s="252"/>
      <c r="M89" s="322"/>
    </row>
    <row r="90" spans="1:13">
      <c r="A90" s="216"/>
      <c r="B90" s="217"/>
      <c r="C90" s="223"/>
      <c r="D90" s="219"/>
      <c r="E90" s="220"/>
      <c r="F90" s="221"/>
      <c r="G90" s="219"/>
      <c r="H90" s="220"/>
      <c r="I90" s="221"/>
      <c r="J90" s="222"/>
      <c r="K90" s="252"/>
      <c r="L90" s="252"/>
      <c r="M90" s="322"/>
    </row>
    <row r="91" spans="1:13">
      <c r="A91" s="216"/>
      <c r="B91" s="217"/>
      <c r="C91" s="223"/>
      <c r="D91" s="219"/>
      <c r="E91" s="220"/>
      <c r="F91" s="221"/>
      <c r="G91" s="219"/>
      <c r="H91" s="220"/>
      <c r="I91" s="221"/>
      <c r="J91" s="222"/>
      <c r="K91" s="252"/>
      <c r="L91" s="252"/>
      <c r="M91" s="322"/>
    </row>
    <row r="92" spans="1:13">
      <c r="A92" s="216"/>
      <c r="B92" s="217"/>
      <c r="C92" s="223"/>
      <c r="D92" s="219"/>
      <c r="E92" s="220"/>
      <c r="F92" s="221"/>
      <c r="G92" s="219"/>
      <c r="H92" s="220"/>
      <c r="I92" s="221"/>
      <c r="J92" s="222"/>
      <c r="K92" s="252"/>
      <c r="L92" s="252"/>
      <c r="M92" s="322"/>
    </row>
    <row r="93" spans="1:13">
      <c r="A93" s="216"/>
      <c r="B93" s="217"/>
      <c r="C93" s="223"/>
      <c r="D93" s="219"/>
      <c r="E93" s="220"/>
      <c r="F93" s="221"/>
      <c r="G93" s="219"/>
      <c r="H93" s="220"/>
      <c r="I93" s="221"/>
      <c r="J93" s="222"/>
      <c r="K93" s="252"/>
      <c r="L93" s="252"/>
      <c r="M93" s="322"/>
    </row>
    <row r="94" spans="1:13">
      <c r="A94" s="216"/>
      <c r="B94" s="217"/>
      <c r="C94" s="223"/>
      <c r="D94" s="219"/>
      <c r="E94" s="220"/>
      <c r="F94" s="221"/>
      <c r="G94" s="219"/>
      <c r="H94" s="220"/>
      <c r="I94" s="221"/>
      <c r="J94" s="222"/>
      <c r="K94" s="252"/>
      <c r="L94" s="252"/>
      <c r="M94" s="322"/>
    </row>
    <row r="95" spans="1:13" ht="13" thickBot="1">
      <c r="A95" s="224"/>
      <c r="B95" s="225"/>
      <c r="C95" s="226"/>
      <c r="D95" s="227"/>
      <c r="E95" s="225"/>
      <c r="F95" s="228"/>
      <c r="G95" s="227"/>
      <c r="H95" s="225"/>
      <c r="I95" s="228"/>
      <c r="J95" s="229">
        <f>SUM(J7:J94)</f>
        <v>0</v>
      </c>
      <c r="K95" s="253"/>
      <c r="L95" s="253">
        <f>SUM(L7:L94)</f>
        <v>0</v>
      </c>
      <c r="M95" s="254">
        <f>SUM(M7:M94)</f>
        <v>0</v>
      </c>
    </row>
  </sheetData>
  <sheetProtection sheet="1" objects="1" scenarios="1"/>
  <mergeCells count="1">
    <mergeCell ref="E3:H3"/>
  </mergeCells>
  <phoneticPr fontId="26" type="noConversion"/>
  <printOptions gridLinesSet="0"/>
  <pageMargins left="0.48" right="0.34" top="0.47" bottom="0.36" header="0.34" footer="0.35"/>
  <pageSetup paperSize="0"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7169" r:id="rId3" name="Button 1">
              <controlPr defaultSize="0" print="0" autoFill="0" autoLine="0" autoPict="0" macro="[0]!utskrift">
                <anchor moveWithCells="1" sizeWithCells="1">
                  <from>
                    <xdr:col>2</xdr:col>
                    <xdr:colOff>1498600</xdr:colOff>
                    <xdr:row>0</xdr:row>
                    <xdr:rowOff>88900</xdr:rowOff>
                  </from>
                  <to>
                    <xdr:col>3</xdr:col>
                    <xdr:colOff>355600</xdr:colOff>
                    <xdr:row>1</xdr:row>
                    <xdr:rowOff>127000</xdr:rowOff>
                  </to>
                </anchor>
              </controlPr>
            </control>
          </mc:Choice>
        </mc:AlternateContent>
        <mc:AlternateContent xmlns:mc="http://schemas.openxmlformats.org/markup-compatibility/2006">
          <mc:Choice Requires="x14">
            <control shapeId="7170" r:id="rId4" name="Button 2">
              <controlPr defaultSize="0" print="0" autoFill="0" autoLine="0" autoPict="0" macro="[0]!Module4.tilbake">
                <anchor moveWithCells="1" sizeWithCells="1">
                  <from>
                    <xdr:col>0</xdr:col>
                    <xdr:colOff>114300</xdr:colOff>
                    <xdr:row>0</xdr:row>
                    <xdr:rowOff>88900</xdr:rowOff>
                  </from>
                  <to>
                    <xdr:col>2</xdr:col>
                    <xdr:colOff>1485900</xdr:colOff>
                    <xdr:row>1</xdr:row>
                    <xdr:rowOff>127000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Navngitte områder</vt:lpstr>
      </vt:variant>
      <vt:variant>
        <vt:i4>41</vt:i4>
      </vt:variant>
    </vt:vector>
  </HeadingPairs>
  <TitlesOfParts>
    <vt:vector size="52" baseType="lpstr">
      <vt:lpstr>Konteringsliste</vt:lpstr>
      <vt:lpstr>Kontospesifikasjon</vt:lpstr>
      <vt:lpstr>Balanse og resultat</vt:lpstr>
      <vt:lpstr>Spesifisert balanse og resultat</vt:lpstr>
      <vt:lpstr>Budsjett</vt:lpstr>
      <vt:lpstr>Kontobok</vt:lpstr>
      <vt:lpstr>Omsetningsoppgave</vt:lpstr>
      <vt:lpstr>Kontoplan</vt:lpstr>
      <vt:lpstr>Konteringslisteskjema</vt:lpstr>
      <vt:lpstr>Utskrift</vt:lpstr>
      <vt:lpstr>Hjelp</vt:lpstr>
      <vt:lpstr>_mva1</vt:lpstr>
      <vt:lpstr>_mva2</vt:lpstr>
      <vt:lpstr>_mva3</vt:lpstr>
      <vt:lpstr>Balanselinje1</vt:lpstr>
      <vt:lpstr>beløp</vt:lpstr>
      <vt:lpstr>debet</vt:lpstr>
      <vt:lpstr>dkonotnr</vt:lpstr>
      <vt:lpstr>dkontonr</vt:lpstr>
      <vt:lpstr>dmvakode</vt:lpstr>
      <vt:lpstr>imva</vt:lpstr>
      <vt:lpstr>imvah</vt:lpstr>
      <vt:lpstr>imval</vt:lpstr>
      <vt:lpstr>imvam</vt:lpstr>
      <vt:lpstr>kkonton</vt:lpstr>
      <vt:lpstr>kkontonr</vt:lpstr>
      <vt:lpstr>kmvakode</vt:lpstr>
      <vt:lpstr>kontohjelp</vt:lpstr>
      <vt:lpstr>kontolinje1</vt:lpstr>
      <vt:lpstr>kontonr</vt:lpstr>
      <vt:lpstr>kontoplan</vt:lpstr>
      <vt:lpstr>kontotopp</vt:lpstr>
      <vt:lpstr>kredit</vt:lpstr>
      <vt:lpstr>nettobeløp</vt:lpstr>
      <vt:lpstr>plinje1</vt:lpstr>
      <vt:lpstr>tall</vt:lpstr>
      <vt:lpstr>tekst</vt:lpstr>
      <vt:lpstr>umva</vt:lpstr>
      <vt:lpstr>umvah</vt:lpstr>
      <vt:lpstr>umval</vt:lpstr>
      <vt:lpstr>umvam</vt:lpstr>
      <vt:lpstr>'Balanse og resultat'!Utskriftsområde</vt:lpstr>
      <vt:lpstr>Budsjett!Utskriftsområde</vt:lpstr>
      <vt:lpstr>Konteringsliste!Utskriftsområde</vt:lpstr>
      <vt:lpstr>Konteringslisteskjema!Utskriftsområde</vt:lpstr>
      <vt:lpstr>Kontobok!Utskriftsområde</vt:lpstr>
      <vt:lpstr>Kontoplan!Utskriftsområde</vt:lpstr>
      <vt:lpstr>Kontospesifikasjon!Utskriftsområde</vt:lpstr>
      <vt:lpstr>Omsetningsoppgave!Utskriftsområde</vt:lpstr>
      <vt:lpstr>'Spesifisert balanse og resultat'!Utskriftsområde</vt:lpstr>
      <vt:lpstr>Utskrift!Utskriftsområde</vt:lpstr>
      <vt:lpstr>Kontospesifikasjon!Utskriftstitler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2017-02-05T17:03:53Z</cp:lastPrinted>
  <dcterms:created xsi:type="dcterms:W3CDTF">1997-04-13T11:05:30Z</dcterms:created>
  <dcterms:modified xsi:type="dcterms:W3CDTF">2017-03-27T09:22:53Z</dcterms:modified>
</cp:coreProperties>
</file>