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675" yWindow="465" windowWidth="20730" windowHeight="11760"/>
  </bookViews>
  <sheets>
    <sheet name="Regnskapsdata og noekkeltall" sheetId="1" r:id="rId1"/>
    <sheet name="Definisjon formler" sheetId="2" r:id="rId2"/>
    <sheet name="Hjelp" sheetId="3" r:id="rId3"/>
  </sheets>
  <definedNames>
    <definedName name="akdå">'Regnskapsdata og noekkeltall'!$D$9</definedName>
    <definedName name="akfå">'Regnskapsdata og noekkeltall'!$D$10</definedName>
    <definedName name="anbud">'Regnskapsdata og noekkeltall'!#REF!</definedName>
    <definedName name="andå">'Regnskapsdata og noekkeltall'!$B$41</definedName>
    <definedName name="anfå">'Regnskapsdata og noekkeltall'!$C$41</definedName>
    <definedName name="anib">'Regnskapsdata og noekkeltall'!$F$41</definedName>
    <definedName name="budsjett">'Regnskapsdata og noekkeltall'!#REF!</definedName>
    <definedName name="dresdå">'Regnskapsdata og noekkeltall'!$B$27</definedName>
    <definedName name="dresfå">'Regnskapsdata og noekkeltall'!$C$27</definedName>
    <definedName name="drintdå">'Regnskapsdata og noekkeltall'!$B$21</definedName>
    <definedName name="drintfå">'Regnskapsdata og noekkeltall'!$C$21</definedName>
    <definedName name="ekbud">'Regnskapsdata og noekkeltall'!#REF!</definedName>
    <definedName name="ekdå">'Regnskapsdata og noekkeltall'!$B$47</definedName>
    <definedName name="ekfå">'Regnskapsdata og noekkeltall'!$C$47</definedName>
    <definedName name="ekib">'Regnskapsdata og noekkeltall'!$F$47</definedName>
    <definedName name="gjelddå">'Regnskapsdata og noekkeltall'!$B$51</definedName>
    <definedName name="gjeldfå">'Regnskapsdata og noekkeltall'!$C$51</definedName>
    <definedName name="gjeldib">'Regnskapsdata og noekkeltall'!$F$51</definedName>
    <definedName name="hjelp" localSheetId="0">#REF!</definedName>
    <definedName name="hjelp">#REF!</definedName>
    <definedName name="kgbud">'Regnskapsdata og noekkeltall'!#REF!</definedName>
    <definedName name="kgdå">'Regnskapsdata og noekkeltall'!$B$49</definedName>
    <definedName name="kgfå">'Regnskapsdata og noekkeltall'!$C$49</definedName>
    <definedName name="kgib">'Regnskapsdata og noekkeltall'!$F$49</definedName>
    <definedName name="kkbud">'Regnskapsdata og noekkeltall'!#REF!</definedName>
    <definedName name="kkbudpluss">'Regnskapsdata og noekkeltall'!#REF!</definedName>
    <definedName name="kroner">'Regnskapsdata og noekkeltall'!#REF!</definedName>
    <definedName name="ktkbud">'Regnskapsdata og noekkeltall'!#REF!</definedName>
    <definedName name="ktkp">'Regnskapsdata og noekkeltall'!#REF!</definedName>
    <definedName name="ktlbud">'Regnskapsdata og noekkeltall'!#REF!</definedName>
    <definedName name="ktlp">'Regnskapsdata og noekkeltall'!#REF!</definedName>
    <definedName name="kunderbud">'Regnskapsdata og noekkeltall'!#REF!</definedName>
    <definedName name="kunderdå">'Regnskapsdata og noekkeltall'!$B$44</definedName>
    <definedName name="kunderfå">'Regnskapsdata og noekkeltall'!$C$44</definedName>
    <definedName name="kunderib">'Regnskapsdata og noekkeltall'!$F$44</definedName>
    <definedName name="levgjeldbud">'Regnskapsdata og noekkeltall'!#REF!</definedName>
    <definedName name="levgjelddå">'Regnskapsdata og noekkeltall'!$B$50</definedName>
    <definedName name="levgjeldfå">'Regnskapsdata og noekkeltall'!$C$50</definedName>
    <definedName name="levgjeldib">'Regnskapsdata og noekkeltall'!$F$50</definedName>
    <definedName name="lgbud">'Regnskapsdata og noekkeltall'!#REF!</definedName>
    <definedName name="lgdå">'Regnskapsdata og noekkeltall'!$B$48</definedName>
    <definedName name="lgfå">'Regnskapsdata og noekkeltall'!$C$48</definedName>
    <definedName name="lgib">'Regnskapsdata og noekkeltall'!$F$48</definedName>
    <definedName name="ltbud">'Regnskapsdata og noekkeltall'!#REF!</definedName>
    <definedName name="ltp">'Regnskapsdata og noekkeltall'!#REF!</definedName>
    <definedName name="mva">'Regnskapsdata og noekkeltall'!$B$16</definedName>
    <definedName name="null" localSheetId="0">#REF!</definedName>
    <definedName name="nytt">#REF!</definedName>
    <definedName name="nøkkeltall">'Regnskapsdata og noekkeltall'!#REF!</definedName>
    <definedName name="ombud">'Regnskapsdata og noekkeltall'!#REF!</definedName>
    <definedName name="omdå">'Regnskapsdata og noekkeltall'!$B$42</definedName>
    <definedName name="omfå">'Regnskapsdata og noekkeltall'!$C$42</definedName>
    <definedName name="omib">'Regnskapsdata og noekkeltall'!$F$42</definedName>
    <definedName name="ordresdå">'Regnskapsdata og noekkeltall'!$B$32</definedName>
    <definedName name="Ordresførskattdå">'Regnskapsdata og noekkeltall'!$B$30</definedName>
    <definedName name="Ordresførskattfå">'Regnskapsdata og noekkeltall'!$C$30</definedName>
    <definedName name="ordresfå">'Regnskapsdata og noekkeltall'!$C$32</definedName>
    <definedName name="prosent">'Regnskapsdata og noekkeltall'!#REF!</definedName>
    <definedName name="_xlnm.Recorder" localSheetId="0">#N/A</definedName>
    <definedName name="_xlnm.Recorder">#REF!</definedName>
    <definedName name="regnskap">'Regnskapsdata og noekkeltall'!$B$19:$B$56</definedName>
    <definedName name="regnskapfå">'Regnskapsdata og noekkeltall'!$C$19:$C$56</definedName>
    <definedName name="rentedå">'Regnskapsdata og noekkeltall'!$B$28</definedName>
    <definedName name="rentefå">'Regnskapsdata og noekkeltall'!$C$28</definedName>
    <definedName name="rentekostnbud">'Regnskapsdata og noekkeltall'!#REF!</definedName>
    <definedName name="rentekostndå">'Regnskapsdata og noekkeltall'!$B$29</definedName>
    <definedName name="rentekostnfå">'Regnskapsdata og noekkeltall'!$C$29</definedName>
    <definedName name="resfeopbud">'Regnskapsdata og noekkeltall'!#REF!</definedName>
    <definedName name="resfeopdå">'Regnskapsdata og noekkeltall'!#REF!</definedName>
    <definedName name="resfeopfå">'Regnskapsdata og noekkeltall'!#REF!</definedName>
    <definedName name="salgbud">'Regnskapsdata og noekkeltall'!#REF!</definedName>
    <definedName name="salgdå">'Regnskapsdata og noekkeltall'!$B$19</definedName>
    <definedName name="salgfå">'Regnskapsdata og noekkeltall'!$C$19</definedName>
    <definedName name="skjul" localSheetId="0">#REF!</definedName>
    <definedName name="tilbake" localSheetId="0">#REF!</definedName>
    <definedName name="tkbud">'Regnskapsdata og noekkeltall'!#REF!</definedName>
    <definedName name="tkdå">'Regnskapsdata og noekkeltall'!$B$45</definedName>
    <definedName name="tkfå">'Regnskapsdata og noekkeltall'!$C$45</definedName>
    <definedName name="tkib">'Regnskapsdata og noekkeltall'!$F$45</definedName>
    <definedName name="_xlnm.Print_Area" localSheetId="0">'Regnskapsdata og noekkeltall'!$A$69:$F$125</definedName>
    <definedName name="varekostbud">'Regnskapsdata og noekkeltall'!#REF!</definedName>
    <definedName name="varekostdå">'Regnskapsdata og noekkeltall'!$B$22</definedName>
    <definedName name="varekostfå">'Regnskapsdata og noekkeltall'!$C$22</definedName>
    <definedName name="vis" localSheetId="0">#REF!</definedName>
    <definedName name="vlbud">'Regnskapsdata og noekkeltall'!#REF!</definedName>
    <definedName name="vldå">'Regnskapsdata og noekkeltall'!$B$43</definedName>
    <definedName name="vlfå">'Regnskapsdata og noekkeltall'!$C$43</definedName>
    <definedName name="vlib">'Regnskapsdata og noekkeltall'!$F$43</definedName>
    <definedName name="år">'Regnskapsdata og noekkeltall'!$B$15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F13" i="1"/>
  <c r="C21" i="1"/>
  <c r="C26" i="1"/>
  <c r="C27" i="1"/>
  <c r="F6" i="1"/>
  <c r="B21" i="1"/>
  <c r="B26" i="1"/>
  <c r="B27" i="1"/>
  <c r="F5" i="1"/>
  <c r="E115" i="1"/>
  <c r="F115" i="1"/>
  <c r="G115" i="1"/>
  <c r="H115" i="1"/>
  <c r="I115" i="1"/>
  <c r="E116" i="1"/>
  <c r="F116" i="1"/>
  <c r="G116" i="1"/>
  <c r="H116" i="1"/>
  <c r="I116" i="1"/>
  <c r="E9" i="1"/>
  <c r="E117" i="1"/>
  <c r="F9" i="1"/>
  <c r="F117" i="1"/>
  <c r="G9" i="1"/>
  <c r="G117" i="1"/>
  <c r="H9" i="1"/>
  <c r="H117" i="1"/>
  <c r="I9" i="1"/>
  <c r="I117" i="1"/>
  <c r="E10" i="1"/>
  <c r="E118" i="1"/>
  <c r="F10" i="1"/>
  <c r="F118" i="1"/>
  <c r="G10" i="1"/>
  <c r="G118" i="1"/>
  <c r="H10" i="1"/>
  <c r="H118" i="1"/>
  <c r="I10" i="1"/>
  <c r="I118" i="1"/>
  <c r="A120" i="1"/>
  <c r="A115" i="1"/>
  <c r="C110" i="1"/>
  <c r="D110" i="1"/>
  <c r="E110" i="1"/>
  <c r="F110" i="1"/>
  <c r="G110" i="1"/>
  <c r="H110" i="1"/>
  <c r="I110" i="1"/>
  <c r="C111" i="1"/>
  <c r="D111" i="1"/>
  <c r="E111" i="1"/>
  <c r="F111" i="1"/>
  <c r="G111" i="1"/>
  <c r="H111" i="1"/>
  <c r="I111" i="1"/>
  <c r="C45" i="1"/>
  <c r="C47" i="1"/>
  <c r="B45" i="1"/>
  <c r="B47" i="1"/>
  <c r="B30" i="1"/>
  <c r="C5" i="1"/>
  <c r="C112" i="1"/>
  <c r="B32" i="1"/>
  <c r="D5" i="1"/>
  <c r="D112" i="1"/>
  <c r="E5" i="1"/>
  <c r="E112" i="1"/>
  <c r="F112" i="1"/>
  <c r="G5" i="1"/>
  <c r="G112" i="1"/>
  <c r="H5" i="1"/>
  <c r="H112" i="1"/>
  <c r="C51" i="1"/>
  <c r="B51" i="1"/>
  <c r="I5" i="1"/>
  <c r="I112" i="1"/>
  <c r="F45" i="1"/>
  <c r="F47" i="1"/>
  <c r="C30" i="1"/>
  <c r="C6" i="1"/>
  <c r="C113" i="1"/>
  <c r="C32" i="1"/>
  <c r="D6" i="1"/>
  <c r="D113" i="1"/>
  <c r="E6" i="1"/>
  <c r="E113" i="1"/>
  <c r="F113" i="1"/>
  <c r="G6" i="1"/>
  <c r="G113" i="1"/>
  <c r="H6" i="1"/>
  <c r="H113" i="1"/>
  <c r="F51" i="1"/>
  <c r="I6" i="1"/>
  <c r="I113" i="1"/>
  <c r="C115" i="1"/>
  <c r="D115" i="1"/>
  <c r="C116" i="1"/>
  <c r="D116" i="1"/>
  <c r="C9" i="1"/>
  <c r="C117" i="1"/>
  <c r="D117" i="1"/>
  <c r="C10" i="1"/>
  <c r="C118" i="1"/>
  <c r="D10" i="1"/>
  <c r="D118" i="1"/>
  <c r="C120" i="1"/>
  <c r="D120" i="1"/>
  <c r="E120" i="1"/>
  <c r="F120" i="1"/>
  <c r="G120" i="1"/>
  <c r="H120" i="1"/>
  <c r="I120" i="1"/>
  <c r="C121" i="1"/>
  <c r="D121" i="1"/>
  <c r="E121" i="1"/>
  <c r="F121" i="1"/>
  <c r="G121" i="1"/>
  <c r="H121" i="1"/>
  <c r="I121" i="1"/>
  <c r="C13" i="1"/>
  <c r="C122" i="1"/>
  <c r="D13" i="1"/>
  <c r="D122" i="1"/>
  <c r="E13" i="1"/>
  <c r="E122" i="1"/>
  <c r="F122" i="1"/>
  <c r="G13" i="1"/>
  <c r="G122" i="1"/>
  <c r="H122" i="1"/>
  <c r="I122" i="1"/>
  <c r="C14" i="1"/>
  <c r="C123" i="1"/>
  <c r="D14" i="1"/>
  <c r="D123" i="1"/>
  <c r="E14" i="1"/>
  <c r="E123" i="1"/>
  <c r="F14" i="1"/>
  <c r="F123" i="1"/>
  <c r="G14" i="1"/>
  <c r="G123" i="1"/>
  <c r="H123" i="1"/>
  <c r="I123" i="1"/>
  <c r="A14" i="1"/>
  <c r="A13" i="1"/>
  <c r="A10" i="1"/>
  <c r="A9" i="1"/>
  <c r="A6" i="1"/>
  <c r="A5" i="1"/>
  <c r="B6" i="1"/>
  <c r="B5" i="1"/>
  <c r="B13" i="1"/>
  <c r="B14" i="1"/>
  <c r="B97" i="1"/>
  <c r="A79" i="1"/>
  <c r="B79" i="1"/>
  <c r="C79" i="1"/>
  <c r="D23" i="1"/>
  <c r="D79" i="1"/>
  <c r="E23" i="1"/>
  <c r="E79" i="1"/>
  <c r="A80" i="1"/>
  <c r="B80" i="1"/>
  <c r="C80" i="1"/>
  <c r="D24" i="1"/>
  <c r="D80" i="1"/>
  <c r="E24" i="1"/>
  <c r="E80" i="1"/>
  <c r="B10" i="1"/>
  <c r="B118" i="1"/>
  <c r="B9" i="1"/>
  <c r="B117" i="1"/>
  <c r="B116" i="1"/>
  <c r="B115" i="1"/>
  <c r="B112" i="1"/>
  <c r="B111" i="1"/>
  <c r="B110" i="1"/>
  <c r="A118" i="1"/>
  <c r="A117" i="1"/>
  <c r="C18" i="1"/>
  <c r="B18" i="1"/>
  <c r="F39" i="1"/>
  <c r="C39" i="1"/>
  <c r="B39" i="1"/>
  <c r="F95" i="1"/>
  <c r="F96" i="1"/>
  <c r="F97" i="1"/>
  <c r="F98" i="1"/>
  <c r="F99" i="1"/>
  <c r="F100" i="1"/>
  <c r="F101" i="1"/>
  <c r="F102" i="1"/>
  <c r="F104" i="1"/>
  <c r="F105" i="1"/>
  <c r="F106" i="1"/>
  <c r="F107" i="1"/>
  <c r="F94" i="1"/>
  <c r="C52" i="1"/>
  <c r="B52" i="1"/>
  <c r="D52" i="1"/>
  <c r="E52" i="1"/>
  <c r="E108" i="1"/>
  <c r="D108" i="1"/>
  <c r="C108" i="1"/>
  <c r="B108" i="1"/>
  <c r="A108" i="1"/>
  <c r="D51" i="1"/>
  <c r="E51" i="1"/>
  <c r="E107" i="1"/>
  <c r="D107" i="1"/>
  <c r="C107" i="1"/>
  <c r="B107" i="1"/>
  <c r="A107" i="1"/>
  <c r="D50" i="1"/>
  <c r="D106" i="1"/>
  <c r="E50" i="1"/>
  <c r="E106" i="1"/>
  <c r="C106" i="1"/>
  <c r="B106" i="1"/>
  <c r="A106" i="1"/>
  <c r="D49" i="1"/>
  <c r="E49" i="1"/>
  <c r="E105" i="1"/>
  <c r="D105" i="1"/>
  <c r="C105" i="1"/>
  <c r="B105" i="1"/>
  <c r="A105" i="1"/>
  <c r="D48" i="1"/>
  <c r="D104" i="1"/>
  <c r="E48" i="1"/>
  <c r="E104" i="1"/>
  <c r="C104" i="1"/>
  <c r="B104" i="1"/>
  <c r="A104" i="1"/>
  <c r="D47" i="1"/>
  <c r="E47" i="1"/>
  <c r="E103" i="1"/>
  <c r="D103" i="1"/>
  <c r="C103" i="1"/>
  <c r="B103" i="1"/>
  <c r="A103" i="1"/>
  <c r="E102" i="1"/>
  <c r="D102" i="1"/>
  <c r="C102" i="1"/>
  <c r="B102" i="1"/>
  <c r="A102" i="1"/>
  <c r="D45" i="1"/>
  <c r="E45" i="1"/>
  <c r="E101" i="1"/>
  <c r="D101" i="1"/>
  <c r="C101" i="1"/>
  <c r="B101" i="1"/>
  <c r="A101" i="1"/>
  <c r="D44" i="1"/>
  <c r="D100" i="1"/>
  <c r="E44" i="1"/>
  <c r="E100" i="1"/>
  <c r="C100" i="1"/>
  <c r="B100" i="1"/>
  <c r="A100" i="1"/>
  <c r="D43" i="1"/>
  <c r="E43" i="1"/>
  <c r="E99" i="1"/>
  <c r="D99" i="1"/>
  <c r="C99" i="1"/>
  <c r="B99" i="1"/>
  <c r="A99" i="1"/>
  <c r="D42" i="1"/>
  <c r="D98" i="1"/>
  <c r="E42" i="1"/>
  <c r="E98" i="1"/>
  <c r="C98" i="1"/>
  <c r="B98" i="1"/>
  <c r="A98" i="1"/>
  <c r="D41" i="1"/>
  <c r="E41" i="1"/>
  <c r="E97" i="1"/>
  <c r="D97" i="1"/>
  <c r="C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37" i="1"/>
  <c r="E93" i="1"/>
  <c r="D37" i="1"/>
  <c r="D93" i="1"/>
  <c r="C93" i="1"/>
  <c r="B93" i="1"/>
  <c r="A93" i="1"/>
  <c r="A92" i="1"/>
  <c r="D35" i="1"/>
  <c r="E35" i="1"/>
  <c r="E91" i="1"/>
  <c r="D91" i="1"/>
  <c r="C91" i="1"/>
  <c r="B91" i="1"/>
  <c r="A91" i="1"/>
  <c r="D34" i="1"/>
  <c r="D90" i="1"/>
  <c r="E34" i="1"/>
  <c r="E90" i="1"/>
  <c r="C90" i="1"/>
  <c r="B90" i="1"/>
  <c r="A90" i="1"/>
  <c r="D33" i="1"/>
  <c r="E33" i="1"/>
  <c r="E89" i="1"/>
  <c r="D89" i="1"/>
  <c r="C89" i="1"/>
  <c r="B89" i="1"/>
  <c r="A89" i="1"/>
  <c r="A88" i="1"/>
  <c r="D31" i="1"/>
  <c r="E31" i="1"/>
  <c r="E87" i="1"/>
  <c r="D87" i="1"/>
  <c r="C87" i="1"/>
  <c r="B87" i="1"/>
  <c r="A87" i="1"/>
  <c r="A86" i="1"/>
  <c r="D29" i="1"/>
  <c r="E29" i="1"/>
  <c r="E85" i="1"/>
  <c r="D85" i="1"/>
  <c r="C85" i="1"/>
  <c r="B85" i="1"/>
  <c r="A85" i="1"/>
  <c r="D28" i="1"/>
  <c r="D84" i="1"/>
  <c r="E28" i="1"/>
  <c r="E84" i="1"/>
  <c r="C84" i="1"/>
  <c r="B84" i="1"/>
  <c r="A84" i="1"/>
  <c r="D27" i="1"/>
  <c r="E27" i="1"/>
  <c r="E83" i="1"/>
  <c r="C83" i="1"/>
  <c r="A83" i="1"/>
  <c r="D26" i="1"/>
  <c r="D82" i="1"/>
  <c r="E26" i="1"/>
  <c r="E82" i="1"/>
  <c r="C82" i="1"/>
  <c r="B82" i="1"/>
  <c r="A82" i="1"/>
  <c r="D25" i="1"/>
  <c r="E25" i="1"/>
  <c r="E81" i="1"/>
  <c r="D81" i="1"/>
  <c r="C81" i="1"/>
  <c r="B81" i="1"/>
  <c r="A81" i="1"/>
  <c r="D22" i="1"/>
  <c r="D78" i="1"/>
  <c r="E22" i="1"/>
  <c r="E78" i="1"/>
  <c r="C78" i="1"/>
  <c r="B78" i="1"/>
  <c r="A78" i="1"/>
  <c r="D21" i="1"/>
  <c r="E21" i="1"/>
  <c r="E77" i="1"/>
  <c r="D77" i="1"/>
  <c r="C77" i="1"/>
  <c r="B77" i="1"/>
  <c r="A77" i="1"/>
  <c r="D20" i="1"/>
  <c r="D76" i="1"/>
  <c r="E20" i="1"/>
  <c r="E76" i="1"/>
  <c r="C76" i="1"/>
  <c r="B76" i="1"/>
  <c r="A76" i="1"/>
  <c r="B75" i="1"/>
  <c r="C75" i="1"/>
  <c r="D19" i="1"/>
  <c r="D75" i="1"/>
  <c r="E19" i="1"/>
  <c r="E75" i="1"/>
  <c r="A75" i="1"/>
  <c r="B123" i="1"/>
  <c r="B122" i="1"/>
  <c r="A69" i="1"/>
  <c r="A71" i="1"/>
  <c r="B73" i="1"/>
  <c r="C73" i="1"/>
  <c r="D73" i="1"/>
  <c r="E73" i="1"/>
  <c r="B74" i="1"/>
  <c r="C74" i="1"/>
  <c r="D74" i="1"/>
  <c r="E74" i="1"/>
  <c r="A110" i="1"/>
  <c r="A111" i="1"/>
  <c r="A112" i="1"/>
  <c r="A113" i="1"/>
  <c r="B120" i="1"/>
  <c r="B121" i="1"/>
  <c r="A122" i="1"/>
  <c r="A123" i="1"/>
  <c r="C86" i="1"/>
  <c r="D30" i="1"/>
  <c r="E30" i="1"/>
  <c r="E86" i="1"/>
  <c r="B83" i="1"/>
  <c r="D83" i="1"/>
  <c r="F103" i="1"/>
  <c r="F52" i="1"/>
  <c r="F108" i="1"/>
  <c r="B113" i="1"/>
  <c r="D86" i="1"/>
  <c r="B86" i="1"/>
  <c r="C36" i="1"/>
  <c r="C88" i="1"/>
  <c r="D32" i="1"/>
  <c r="E32" i="1"/>
  <c r="E88" i="1"/>
  <c r="C92" i="1"/>
  <c r="B36" i="1"/>
  <c r="D36" i="1"/>
  <c r="E36" i="1"/>
  <c r="E92" i="1"/>
  <c r="D88" i="1"/>
  <c r="B88" i="1"/>
  <c r="D92" i="1"/>
  <c r="B92" i="1"/>
</calcChain>
</file>

<file path=xl/comments1.xml><?xml version="1.0" encoding="utf-8"?>
<comments xmlns="http://schemas.openxmlformats.org/spreadsheetml/2006/main">
  <authors>
    <author>Johs Totland</author>
    <author>en fornøyd Microsoft Office-bruker</author>
  </authors>
  <commentList>
    <comment ref="F12" authorId="0">
      <text>
        <r>
          <rPr>
            <sz val="9"/>
            <color indexed="81"/>
            <rFont val="Calibri"/>
            <family val="2"/>
            <scheme val="minor"/>
          </rPr>
          <t>Er det samme som arbeidskapital i % av varelager</t>
        </r>
      </text>
    </comment>
    <comment ref="A25" authorId="0">
      <text>
        <r>
          <rPr>
            <sz val="9"/>
            <color indexed="81"/>
            <rFont val="Calibri"/>
            <family val="2"/>
            <scheme val="minor"/>
          </rPr>
          <t>F.eks husleie, bilkostnader, reklamekostnader, forsikring mv</t>
        </r>
      </text>
    </comment>
    <comment ref="A42" authorId="1">
      <text>
        <r>
          <rPr>
            <sz val="8"/>
            <color indexed="81"/>
            <rFont val="Tahoma"/>
            <family val="2"/>
          </rPr>
          <t>Her registrerer du sum omløpsmidler dvs. inklusive varer og kundefordringer</t>
        </r>
      </text>
    </comment>
    <comment ref="A43" authorId="1">
      <text>
        <r>
          <rPr>
            <sz val="8"/>
            <color indexed="81"/>
            <rFont val="Tahoma"/>
            <family val="2"/>
          </rPr>
          <t>Dersom modellen skal regne ut gjennomsnittlig lagringstid må du registrere varelager her</t>
        </r>
      </text>
    </comment>
    <comment ref="A44" authorId="1">
      <text>
        <r>
          <rPr>
            <sz val="8"/>
            <color indexed="81"/>
            <rFont val="Tahoma"/>
            <family val="2"/>
          </rPr>
          <t xml:space="preserve">Dersom modellen skal regne ut gjennomsnittlig kredittid til kunder må du registrere kundefordringer her
</t>
        </r>
      </text>
    </comment>
    <comment ref="A47" authorId="1">
      <text>
        <r>
          <rPr>
            <sz val="8"/>
            <color indexed="81"/>
            <rFont val="Tahoma"/>
            <family val="2"/>
          </rPr>
          <t>Egenkapitalen regnes ut automatisk. EK=sum eiendeler - sum gjeld</t>
        </r>
      </text>
    </comment>
    <comment ref="A49" authorId="1">
      <text>
        <r>
          <rPr>
            <sz val="8"/>
            <color indexed="81"/>
            <rFont val="Tahoma"/>
            <family val="2"/>
          </rPr>
          <t>Her registrerer du sum kortsiktig gjeld dvs. inklusive leverandørgjeld</t>
        </r>
      </text>
    </comment>
    <comment ref="A50" authorId="1">
      <text>
        <r>
          <rPr>
            <sz val="8"/>
            <color indexed="81"/>
            <rFont val="Tahoma"/>
            <family val="2"/>
          </rPr>
          <t xml:space="preserve">Dersom modellen skal regne ut gjennomsnittlig kredittid fra leveran-dører må du registrere leverandørgjeld her
</t>
        </r>
      </text>
    </comment>
  </commentList>
</comments>
</file>

<file path=xl/sharedStrings.xml><?xml version="1.0" encoding="utf-8"?>
<sst xmlns="http://schemas.openxmlformats.org/spreadsheetml/2006/main" count="178" uniqueCount="165">
  <si>
    <t>Egenkapital-</t>
  </si>
  <si>
    <t>Totalkapital-</t>
  </si>
  <si>
    <t>Likviditets-</t>
  </si>
  <si>
    <t>Gj. snittlig</t>
  </si>
  <si>
    <t>rentabilitet</t>
  </si>
  <si>
    <t>lagringstid</t>
  </si>
  <si>
    <t>Gj. sn. kred.</t>
  </si>
  <si>
    <t>Egenkapital</t>
  </si>
  <si>
    <t>Arbeids-</t>
  </si>
  <si>
    <t>tid kunder</t>
  </si>
  <si>
    <t>tid leverand.</t>
  </si>
  <si>
    <t>prosent</t>
  </si>
  <si>
    <t>Årstall inneværende år</t>
  </si>
  <si>
    <t>Firma</t>
  </si>
  <si>
    <t>Mva-sats</t>
  </si>
  <si>
    <t>Navn/oppgave</t>
  </si>
  <si>
    <t>Resultatregnskap</t>
  </si>
  <si>
    <t>Regnskap</t>
  </si>
  <si>
    <t>Endring</t>
  </si>
  <si>
    <t>i %</t>
  </si>
  <si>
    <t>Salgsinntekt</t>
  </si>
  <si>
    <t>Annen driftsinntekt</t>
  </si>
  <si>
    <t>Sum driftsinntekter</t>
  </si>
  <si>
    <t>Sum driftskostnader</t>
  </si>
  <si>
    <t>Driftsresultat</t>
  </si>
  <si>
    <t>Finansinntekt (renteinntekt o.l.)</t>
  </si>
  <si>
    <t>Finanskostnad (rentekostnad o.l.)</t>
  </si>
  <si>
    <t>Ordinært resultat før skattekostnad</t>
  </si>
  <si>
    <t>Skattekostnad på ordinært resultat</t>
  </si>
  <si>
    <t>Ordinært resultat</t>
  </si>
  <si>
    <t>Ekstraordinær inntekt</t>
  </si>
  <si>
    <t>Ekstraordinær kostnad</t>
  </si>
  <si>
    <t>Skattekostnad på ekstraordinært resultat</t>
  </si>
  <si>
    <t>Årsresultat</t>
  </si>
  <si>
    <t>Balanse</t>
  </si>
  <si>
    <t>Inngående</t>
  </si>
  <si>
    <t>Eiendeler</t>
  </si>
  <si>
    <t>Sum anleggsmidler</t>
  </si>
  <si>
    <t>Sum omløpsmidler</t>
  </si>
  <si>
    <t>Varer</t>
  </si>
  <si>
    <t>Kundefordringer</t>
  </si>
  <si>
    <t>Sum eiendeler</t>
  </si>
  <si>
    <t>Egenkapital og gjeld</t>
  </si>
  <si>
    <t>Sum egenkapital</t>
  </si>
  <si>
    <t>Sum langsiktig gjeld</t>
  </si>
  <si>
    <t>Sum kortsiktig gjeld</t>
  </si>
  <si>
    <t>Leverandørgjeld</t>
  </si>
  <si>
    <t>Sum gjeld</t>
  </si>
  <si>
    <t>Sum egenkapital og gjeld</t>
  </si>
  <si>
    <r>
      <t>*)</t>
    </r>
    <r>
      <rPr>
        <i/>
        <sz val="8"/>
        <rFont val="Arial"/>
        <family val="2"/>
      </rPr>
      <t xml:space="preserve"> Dersom modellen ikke finner tall for to år, vil den bruke siste års tall i beregninger som krever gjennomsnitt.</t>
    </r>
  </si>
  <si>
    <t>rentabilitet før skatt</t>
  </si>
  <si>
    <t>rentabilitet etter skatt</t>
  </si>
  <si>
    <t>Gjennom-</t>
  </si>
  <si>
    <t>snittlig gjeldsrente</t>
  </si>
  <si>
    <t>kapital i kr</t>
  </si>
  <si>
    <t xml:space="preserve">Varekostnad </t>
  </si>
  <si>
    <t xml:space="preserve">Lønnskostnad </t>
  </si>
  <si>
    <t xml:space="preserve">Av- og nedskrivning </t>
  </si>
  <si>
    <t xml:space="preserve">Andre driftskostnader </t>
  </si>
  <si>
    <t xml:space="preserve">Bruk zoom for å tilpasse visning av regnearket   </t>
  </si>
  <si>
    <t>Nøkkeltall lønnsomhet</t>
  </si>
  <si>
    <t>Nøkkeltall likviditet</t>
  </si>
  <si>
    <t>Driftsmargin</t>
  </si>
  <si>
    <t>Brutto-</t>
  </si>
  <si>
    <t>fortjeneste</t>
  </si>
  <si>
    <t>Kapitalens</t>
  </si>
  <si>
    <t>omløps-hastighet</t>
  </si>
  <si>
    <t>Gjelds-</t>
  </si>
  <si>
    <t>Finansierings-</t>
  </si>
  <si>
    <t>finansiering</t>
  </si>
  <si>
    <t>Langs. lager-</t>
  </si>
  <si>
    <t>grad i %</t>
  </si>
  <si>
    <t>(resultatet av driften i %)</t>
  </si>
  <si>
    <t>Kortsiktig</t>
  </si>
  <si>
    <t>gjeldsandel %</t>
  </si>
  <si>
    <t>Langsiktig</t>
  </si>
  <si>
    <t>Gj.sn. omløps-</t>
  </si>
  <si>
    <t>fart varelager</t>
  </si>
  <si>
    <t>DEFINISJONER NØKKELTALL</t>
  </si>
  <si>
    <t>LØNNSOMHETSANALYSE</t>
  </si>
  <si>
    <t>Bruttofortjeneste i %</t>
  </si>
  <si>
    <r>
      <t xml:space="preserve">Formel: </t>
    </r>
    <r>
      <rPr>
        <sz val="10"/>
        <rFont val="Calibri"/>
      </rPr>
      <t>Bruttofortjeneste i % = ((Sum salgsinntekter - Varekostnad) x 100)) / Sum salgsinntekter</t>
    </r>
  </si>
  <si>
    <t>Driftsmargin (resultat av driften i %)</t>
  </si>
  <si>
    <t>Driftsmarginen er et mål på hvor stort driftsresultatet er i forhold til omsetningen.</t>
  </si>
  <si>
    <r>
      <t xml:space="preserve">Formel: </t>
    </r>
    <r>
      <rPr>
        <sz val="10"/>
        <rFont val="Calibri"/>
      </rPr>
      <t>Resultat av driften = (Driftsresultat x 100) / Sum Driftsinntekter</t>
    </r>
  </si>
  <si>
    <t>Kapitalens omløpshastighet</t>
  </si>
  <si>
    <t>Gjennomsnittlig gjeldsrente</t>
  </si>
  <si>
    <t xml:space="preserve">Formel: </t>
  </si>
  <si>
    <t>LIKVIDITETSANALYSE</t>
  </si>
  <si>
    <t>Arbeidskapital i kroner</t>
  </si>
  <si>
    <t xml:space="preserve">Dette er et uttrykk for hvor mange ganger lageret byttes ut i løpet av ett år. </t>
  </si>
  <si>
    <t>Gjennomsnittlig lagringstid</t>
  </si>
  <si>
    <t>Gjennomsnittlig kredittid til kunder</t>
  </si>
  <si>
    <t>Er ett utrykk for hvor den faktiske kredittiden til kundene er i gjennomsnitt. Denne bør være så kort som mulig.</t>
  </si>
  <si>
    <r>
      <t xml:space="preserve">Formel: </t>
    </r>
    <r>
      <rPr>
        <sz val="10"/>
        <rFont val="Calibri"/>
      </rPr>
      <t>Gjennomsnittlig kredittid kunder = 360/((Salg med mva/((Kundefordringer i år + Kundefordringer i fjor) / 2))</t>
    </r>
  </si>
  <si>
    <t>Gjennomsnittlig kredittid fra leverandører</t>
  </si>
  <si>
    <t>Er ett utrykk for hvor den faktiske kredittiden fra leverandørene er i gjennomsnitt. Denne bør være så lang som mulig med mindre vi kan oppnå rabatter ved rask betaling.</t>
  </si>
  <si>
    <r>
      <t xml:space="preserve">Formel: </t>
    </r>
    <r>
      <rPr>
        <sz val="10"/>
        <rFont val="Calibri"/>
      </rPr>
      <t>Gjennomsnittlig kredittid leverandører = 360/((Varekjøp med mva/((Leverandørgjeld i år + Leverandørgjeld i fjor) / 2))</t>
    </r>
  </si>
  <si>
    <t>SOLIDITETSANALYSE</t>
  </si>
  <si>
    <t>Egenkapitalprosent</t>
  </si>
  <si>
    <t>Er et uttrykk for hvor stor del av eiendelene som er finansiert med egenkapital og dermed hvor mye av eiendelene som kan gå tapt før kreditorenes fordringer kommer i fare.</t>
  </si>
  <si>
    <r>
      <t xml:space="preserve">Formel: </t>
    </r>
    <r>
      <rPr>
        <sz val="10"/>
        <rFont val="Calibri"/>
      </rPr>
      <t>Egenkapitalprosent = (Sum egenkapital * 100) / Sum egenkapital og gjeld</t>
    </r>
  </si>
  <si>
    <t>Langsiktig gjeldsandel i %</t>
  </si>
  <si>
    <t>Er et uttrykk for hvor stor andel av eiendelene som er finansiert ved hjelp av langsiktig gjeld.</t>
  </si>
  <si>
    <r>
      <t xml:space="preserve">Formel: </t>
    </r>
    <r>
      <rPr>
        <sz val="10"/>
        <rFont val="Calibri"/>
      </rPr>
      <t>Langsiktig gjeldsandel i % = (Sum langsiktig gjeld * 100) / Sum eiendeler</t>
    </r>
  </si>
  <si>
    <t>Kortsiktig gjeldsandel i %</t>
  </si>
  <si>
    <t>Er et uttrykk for hvor stor andel av eiendelene som er finansiert ved hjelp av kortsiktig gjeld.</t>
  </si>
  <si>
    <r>
      <t xml:space="preserve">Formel: </t>
    </r>
    <r>
      <rPr>
        <sz val="10"/>
        <rFont val="Calibri"/>
      </rPr>
      <t>Kortsiktig gjeldsandel i % = (Sum kortsiktig gjeld * 100) / Sum eiendeler</t>
    </r>
  </si>
  <si>
    <r>
      <t xml:space="preserve">Formel: </t>
    </r>
    <r>
      <rPr>
        <sz val="10"/>
        <rFont val="Calibri"/>
      </rPr>
      <t>Finansieringsgrad i % = Sum anleggsmidler / (Sum langsiktig gjeld + Sum egenkapital)</t>
    </r>
  </si>
  <si>
    <r>
      <t>grad 1</t>
    </r>
    <r>
      <rPr>
        <b/>
        <sz val="10"/>
        <rFont val="Arial"/>
        <family val="2"/>
      </rPr>
      <t xml:space="preserve"> i %</t>
    </r>
  </si>
  <si>
    <r>
      <t>grad 2</t>
    </r>
    <r>
      <rPr>
        <b/>
        <sz val="10"/>
        <rFont val="Arial"/>
        <family val="2"/>
      </rPr>
      <t xml:space="preserve"> i %</t>
    </r>
  </si>
  <si>
    <t>Likviditetsgrad 1 i %</t>
  </si>
  <si>
    <t>Likviditetsgrad 2 i %</t>
  </si>
  <si>
    <t>Likviditetsgrad 2 måler også forholdet mellom omløpsmidler og kortsiktig gjeld. Forskjellen sammenliknet med Likviditetsgrad 1 er her at varelageret er trukket fra. Jo høyere tallet er jo bedre, uansett bør Likviditetsgrad 2 være større enn 100 %.</t>
  </si>
  <si>
    <r>
      <t xml:space="preserve">Formel: </t>
    </r>
    <r>
      <rPr>
        <sz val="10"/>
        <rFont val="Calibri"/>
      </rPr>
      <t>Likviditetsgrad 1 = (Sum omløpsmidler + ubenyttet kassekreditt)  x 100/ Kortsiktig gjeld</t>
    </r>
  </si>
  <si>
    <t>Gjeldsgrad i %</t>
  </si>
  <si>
    <r>
      <t xml:space="preserve">Formel: </t>
    </r>
    <r>
      <rPr>
        <sz val="10"/>
        <rFont val="Calibri"/>
      </rPr>
      <t>Gjeldsgrad = Sum gjeld x 100 / Sum egenkapital</t>
    </r>
  </si>
  <si>
    <t>Langsiktig lagerfinansiering i % (arbeidskapital i % av varelageret):</t>
  </si>
  <si>
    <r>
      <t xml:space="preserve">Formel: </t>
    </r>
    <r>
      <rPr>
        <sz val="10"/>
        <rFont val="Calibri"/>
      </rPr>
      <t>Arbeidskapital i % av varelageret = Arbeidskapital i kroner x 100 / Varelager</t>
    </r>
  </si>
  <si>
    <t>Er et uttrykk for hvor mye av varelageret som er finansiert med langsiktige midler. Tallet bør være minimum 50 %, helst 100 % .</t>
  </si>
  <si>
    <t>Resultat-</t>
  </si>
  <si>
    <t>grad (%)</t>
  </si>
  <si>
    <t>Resultatgrad i %</t>
  </si>
  <si>
    <t>Det kan brukes to ulike formler som begge gir samme resultat</t>
  </si>
  <si>
    <t xml:space="preserve">Gir oversikt over finanskostnader i % av gjennomsnittlig gjeld. </t>
  </si>
  <si>
    <t>Likviditetsgrad 1 måler bedriftens evne til å dekke sine betalingsforpliktelser etter hvert som disse forfaller. Likviditetsgrad 1 bør være større enn 200 %.</t>
  </si>
  <si>
    <t xml:space="preserve">Arbeidskapital er kapital som et foretak behøver for å finansiere varer og tjenster i arbeid inntil de er solgt og oppgjør mottatt. </t>
  </si>
  <si>
    <r>
      <t>Arbeids</t>
    </r>
    <r>
      <rPr>
        <b/>
        <sz val="10"/>
        <rFont val="Arial"/>
        <family val="2"/>
      </rPr>
      <t>kap.</t>
    </r>
  </si>
  <si>
    <r>
      <t xml:space="preserve">i </t>
    </r>
    <r>
      <rPr>
        <b/>
        <sz val="10"/>
        <rFont val="Arial"/>
        <family val="2"/>
      </rPr>
      <t>% av oms.</t>
    </r>
  </si>
  <si>
    <t>Gjeldsgrad er forholdet mellom egenkapital og gjeld (kortsiktig og langsiktig gjeld) og er et uttrykk for i hvilken grad en virksomhet er rustet til å tåle tap før det går utover forpliktelsene til lånegivere.</t>
  </si>
  <si>
    <t xml:space="preserve">Viser bruttofortjenesten i prosent av omsetningen. </t>
  </si>
  <si>
    <t>Totalkapitalrentabilitet</t>
  </si>
  <si>
    <t>Totalkapitalrentabiliteten viser bedriftens avkastning på den totale kapitalen som er bundet i bedriften. Er altså et mål på avkastningen på totalkapitalen, og representerer et viktig nøkkeltall ved lønnsomhetsberegning.</t>
  </si>
  <si>
    <r>
      <t xml:space="preserve">Formel 1: </t>
    </r>
    <r>
      <rPr>
        <sz val="10"/>
        <rFont val="Calibri"/>
      </rPr>
      <t>Totalkapitalrentabilitet = (Driftsresultat + Finansinntekter) x 100 / Gjennomsnittlig totalkapital</t>
    </r>
  </si>
  <si>
    <r>
      <t xml:space="preserve">Formel 2: </t>
    </r>
    <r>
      <rPr>
        <sz val="10"/>
        <rFont val="Calibri"/>
      </rPr>
      <t>Totalkapitalrentabilitet = (Ordinært resultat før skattekostnad + Finanskostnader) x 100 / Gjennomsnittlig totalkapital</t>
    </r>
  </si>
  <si>
    <t>Egenkapitalrentabilitet før skatt</t>
  </si>
  <si>
    <t>Er et uttrykk for hvor stor avkastning vi har hatt på egenkapitalen, og bør være minst lik den renten man kan oppnå i banken pluss et risikotillegg</t>
  </si>
  <si>
    <r>
      <t xml:space="preserve">Formel: </t>
    </r>
    <r>
      <rPr>
        <sz val="10"/>
        <rFont val="Calibri"/>
      </rPr>
      <t>Egenkapitalrentabilitet før skatt = (Ordinært resultat før skattekostnad x 100) / Gjennomsnittlig egenkapital</t>
    </r>
  </si>
  <si>
    <t>Egenkapitalrentabilitet etter skatt</t>
  </si>
  <si>
    <t xml:space="preserve">Er et uttrykk for hvor stor avkastning eierne har hatt på egenkapitalen etter skatt. </t>
  </si>
  <si>
    <r>
      <t xml:space="preserve">Formel: </t>
    </r>
    <r>
      <rPr>
        <sz val="10"/>
        <rFont val="Calibri"/>
      </rPr>
      <t>Egenkapitalrentabilitet etter skatt = (Ordinært resultat etter skatt (årsresulta)t x 100) / Gjennomsnittlig egenkapital</t>
    </r>
  </si>
  <si>
    <t>Resultatgraden forteller hvor stor andel av salgsinntektene som bedriften har til å forrente den totale kapitalen som er bundet i bedriften.</t>
  </si>
  <si>
    <t xml:space="preserve">Representerer et mål på hvor mange ganger kapitalen i selskapet byttes ut i løpet av et år. </t>
  </si>
  <si>
    <r>
      <t xml:space="preserve">Formel: </t>
    </r>
    <r>
      <rPr>
        <sz val="10"/>
        <rFont val="Calibri"/>
      </rPr>
      <t>Kapitalens omløpshastighet = Sum Driftsinntekter / Gjennomsnittlig totalkapital</t>
    </r>
  </si>
  <si>
    <r>
      <t xml:space="preserve">Formel 2: </t>
    </r>
    <r>
      <rPr>
        <sz val="10"/>
        <rFont val="Calibri"/>
      </rPr>
      <t>Resultatgrad i % = ((Driftsresultat + finansinntekter) x 100) / Sum driftsinntekte</t>
    </r>
    <r>
      <rPr>
        <b/>
        <sz val="10"/>
        <rFont val="Calibri"/>
      </rPr>
      <t>r</t>
    </r>
  </si>
  <si>
    <r>
      <t xml:space="preserve">Formel 1: </t>
    </r>
    <r>
      <rPr>
        <sz val="10"/>
        <rFont val="Calibri"/>
      </rPr>
      <t>Resultatgrad i % = ((Ordinært resultat før skattekostnad + finanskostnader) x 100) / Sum driftsinntekter</t>
    </r>
  </si>
  <si>
    <t>Gjennomsnittlig gjeldsrente = (Finanskostnader x 100) / Gjennomsnittlig gjeld</t>
  </si>
  <si>
    <r>
      <t xml:space="preserve">Formel: </t>
    </r>
    <r>
      <rPr>
        <sz val="10"/>
        <rFont val="Calibri"/>
      </rPr>
      <t>Likviditetsgrad 2 = ((Sum omløpsmidler - Sum varelager) x 100) / Kortsiktig gjeld</t>
    </r>
  </si>
  <si>
    <r>
      <t xml:space="preserve">Formel 1: </t>
    </r>
    <r>
      <rPr>
        <sz val="10"/>
        <rFont val="Calibri"/>
      </rPr>
      <t>Arbeidskapital i kroner = Sum omløpsmidler – Kortsiktig gjeld</t>
    </r>
  </si>
  <si>
    <t>Gjennomsnittlig omløpshastighet varelager</t>
  </si>
  <si>
    <r>
      <t xml:space="preserve">Formel: </t>
    </r>
    <r>
      <rPr>
        <sz val="10"/>
        <rFont val="Calibri"/>
      </rPr>
      <t>Gjennomsnittlig omløpshastighet varelager = Vareforbruk for et år/ Gjennomsnittlig varelager</t>
    </r>
  </si>
  <si>
    <r>
      <t xml:space="preserve">Formel 2: </t>
    </r>
    <r>
      <rPr>
        <sz val="10"/>
        <rFont val="Calibri"/>
      </rPr>
      <t>Arbeidskapital i kroner = Sum egenkapital + Langsiktig gjeld – Anleggsmidler</t>
    </r>
  </si>
  <si>
    <t>Er et utrykk for hvor lenge varene ligger på lager i gjennomsnitt. Dette bør være færrest mulig dager.</t>
  </si>
  <si>
    <t>Formel: Gjennomsnittlig lagringstid = 360/Gjennomsnittlig omløphastighet</t>
  </si>
  <si>
    <t>Finansieringsgrad 1 i %:</t>
  </si>
  <si>
    <t>grad 1 i %</t>
  </si>
  <si>
    <t>Registrering av inndata</t>
  </si>
  <si>
    <t>Hjelp til modellen Regnskapsanalyse</t>
  </si>
  <si>
    <t xml:space="preserve">Tallene i bildet under er hentet fra eksamen i Økonomistyring H2014. </t>
  </si>
  <si>
    <t>Utdata - sentrale nøkkeltall</t>
  </si>
  <si>
    <t>Nøkkeltall soliditet/finansiering</t>
  </si>
  <si>
    <t xml:space="preserve">Modellen er bygget opp etter Norsk Standard for regnskapsrapporter, men har en forenklet registerering av balansetall. Du registrerer direkte fra regnskapsrapporten inn i modellen. </t>
  </si>
  <si>
    <r>
      <t>Modellen beregner en rekke sentrale nøkkeltall (se bildet under). Formler og forklaring finner du i arkfanen "</t>
    </r>
    <r>
      <rPr>
        <i/>
        <sz val="11"/>
        <rFont val="Calibri"/>
        <scheme val="minor"/>
      </rPr>
      <t>Definisjon formler</t>
    </r>
    <r>
      <rPr>
        <sz val="11"/>
        <rFont val="Calibri"/>
        <scheme val="minor"/>
      </rPr>
      <t>". For å se nøkkeltallene klikker du på knappen "</t>
    </r>
    <r>
      <rPr>
        <i/>
        <sz val="11"/>
        <rFont val="Calibri"/>
        <scheme val="minor"/>
      </rPr>
      <t>Se på nøkkeltall</t>
    </r>
    <r>
      <rPr>
        <sz val="11"/>
        <rFont val="Calibri"/>
        <scheme val="minor"/>
      </rPr>
      <t>".</t>
    </r>
  </si>
  <si>
    <t>Nøkkeltallene er sortert etter lønnsomhet, likviditet og soliditet/finansiering.</t>
  </si>
  <si>
    <t>Er et uttrykk for i hvilken grad anleggsmidlene er finansiert med langsiktig kapital.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</si>
</sst>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\ %"/>
    <numFmt numFmtId="165" formatCode="0\ &quot;dager&quot;"/>
    <numFmt numFmtId="166" formatCode="#,##0;[Red]\-#,##0;"/>
    <numFmt numFmtId="167" formatCode="\+#,##0.0\ %;[Red]\-#,##0.0\ %;"/>
    <numFmt numFmtId="168" formatCode="#,##0.0\ %;[Red]\-#,##0.0\ %;"/>
    <numFmt numFmtId="169" formatCode="\+#,##0;[Red]\-#,##0;"/>
    <numFmt numFmtId="170" formatCode="#,##0.0\ %;[Red]\-#,##0.0\ %;;"/>
    <numFmt numFmtId="171" formatCode="#,##0.0_ ;[Red]\-#,##0.0\ "/>
    <numFmt numFmtId="172" formatCode="#,##0_ ;[Red]\-#,##0\ "/>
    <numFmt numFmtId="173" formatCode="0\ &quot;ganger&quot;"/>
  </numFmts>
  <fonts count="45">
    <font>
      <sz val="11"/>
      <name val="Times New Roman"/>
    </font>
    <font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9"/>
      <color indexed="10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Times New Roman"/>
      <family val="1"/>
    </font>
    <font>
      <u/>
      <sz val="11"/>
      <color theme="11"/>
      <name val="Times New Roman"/>
      <family val="1"/>
    </font>
    <font>
      <sz val="9"/>
      <color indexed="81"/>
      <name val="Calibri"/>
      <family val="2"/>
      <scheme val="minor"/>
    </font>
    <font>
      <sz val="11"/>
      <color rgb="FFFFFFFF"/>
      <name val="Arial"/>
      <family val="2"/>
    </font>
    <font>
      <b/>
      <sz val="16"/>
      <name val="Calibri"/>
    </font>
    <font>
      <b/>
      <sz val="14"/>
      <name val="Calibri"/>
    </font>
    <font>
      <b/>
      <sz val="12"/>
      <name val="Calibri"/>
    </font>
    <font>
      <sz val="10"/>
      <name val="Calibri"/>
    </font>
    <font>
      <b/>
      <sz val="13.5"/>
      <name val="Calibri"/>
    </font>
    <font>
      <sz val="12"/>
      <name val="Calibri"/>
    </font>
    <font>
      <b/>
      <sz val="11"/>
      <color rgb="FF0000FF"/>
      <name val="Arial"/>
    </font>
    <font>
      <b/>
      <sz val="10"/>
      <color rgb="FF0000FF"/>
      <name val="Arial"/>
    </font>
    <font>
      <b/>
      <sz val="10"/>
      <name val="Calibri"/>
    </font>
    <font>
      <sz val="8"/>
      <name val="Times New Roman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i/>
      <sz val="1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43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166" fontId="3" fillId="2" borderId="0" xfId="0" applyNumberFormat="1" applyFont="1" applyFill="1" applyProtection="1"/>
    <xf numFmtId="0" fontId="2" fillId="0" borderId="0" xfId="0" applyFont="1" applyProtection="1"/>
    <xf numFmtId="166" fontId="2" fillId="0" borderId="0" xfId="0" applyNumberFormat="1" applyFont="1" applyProtection="1"/>
    <xf numFmtId="0" fontId="3" fillId="0" borderId="0" xfId="0" applyFont="1" applyProtection="1"/>
    <xf numFmtId="166" fontId="3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166" fontId="7" fillId="0" borderId="0" xfId="0" applyNumberFormat="1" applyFont="1" applyProtection="1"/>
    <xf numFmtId="166" fontId="9" fillId="2" borderId="0" xfId="0" applyNumberFormat="1" applyFont="1" applyFill="1" applyProtection="1"/>
    <xf numFmtId="168" fontId="9" fillId="2" borderId="0" xfId="0" applyNumberFormat="1" applyFont="1" applyFill="1" applyProtection="1"/>
    <xf numFmtId="0" fontId="9" fillId="2" borderId="0" xfId="0" applyFont="1" applyFill="1" applyProtection="1"/>
    <xf numFmtId="166" fontId="9" fillId="0" borderId="0" xfId="0" applyNumberFormat="1" applyFont="1" applyProtection="1"/>
    <xf numFmtId="168" fontId="9" fillId="0" borderId="0" xfId="0" applyNumberFormat="1" applyFont="1" applyProtection="1"/>
    <xf numFmtId="0" fontId="9" fillId="0" borderId="0" xfId="0" applyFont="1" applyProtection="1"/>
    <xf numFmtId="0" fontId="14" fillId="0" borderId="0" xfId="0" applyFont="1" applyProtection="1"/>
    <xf numFmtId="166" fontId="14" fillId="0" borderId="0" xfId="0" applyNumberFormat="1" applyFont="1" applyProtection="1"/>
    <xf numFmtId="168" fontId="14" fillId="0" borderId="0" xfId="0" applyNumberFormat="1" applyFont="1" applyProtection="1"/>
    <xf numFmtId="166" fontId="4" fillId="0" borderId="1" xfId="0" applyNumberFormat="1" applyFont="1" applyBorder="1" applyAlignment="1" applyProtection="1">
      <alignment horizontal="center"/>
    </xf>
    <xf numFmtId="169" fontId="4" fillId="0" borderId="1" xfId="0" applyNumberFormat="1" applyFont="1" applyBorder="1" applyAlignment="1" applyProtection="1">
      <alignment horizontal="center"/>
    </xf>
    <xf numFmtId="169" fontId="4" fillId="0" borderId="2" xfId="0" applyNumberFormat="1" applyFont="1" applyBorder="1" applyAlignment="1" applyProtection="1">
      <alignment horizontal="center"/>
    </xf>
    <xf numFmtId="166" fontId="2" fillId="0" borderId="3" xfId="0" applyNumberFormat="1" applyFont="1" applyBorder="1" applyProtection="1"/>
    <xf numFmtId="169" fontId="2" fillId="0" borderId="3" xfId="0" applyNumberFormat="1" applyFont="1" applyBorder="1" applyProtection="1"/>
    <xf numFmtId="167" fontId="2" fillId="0" borderId="4" xfId="0" applyNumberFormat="1" applyFont="1" applyBorder="1" applyProtection="1"/>
    <xf numFmtId="166" fontId="2" fillId="0" borderId="5" xfId="0" applyNumberFormat="1" applyFont="1" applyBorder="1" applyProtection="1"/>
    <xf numFmtId="169" fontId="2" fillId="0" borderId="5" xfId="0" applyNumberFormat="1" applyFont="1" applyBorder="1" applyProtection="1"/>
    <xf numFmtId="167" fontId="2" fillId="0" borderId="6" xfId="0" applyNumberFormat="1" applyFont="1" applyBorder="1" applyProtection="1"/>
    <xf numFmtId="0" fontId="2" fillId="0" borderId="0" xfId="0" applyFont="1" applyBorder="1" applyProtection="1"/>
    <xf numFmtId="166" fontId="2" fillId="0" borderId="0" xfId="0" applyNumberFormat="1" applyFont="1" applyBorder="1" applyProtection="1"/>
    <xf numFmtId="169" fontId="2" fillId="0" borderId="0" xfId="0" applyNumberFormat="1" applyFont="1" applyBorder="1" applyProtection="1"/>
    <xf numFmtId="167" fontId="2" fillId="0" borderId="0" xfId="0" applyNumberFormat="1" applyFont="1" applyBorder="1" applyProtection="1"/>
    <xf numFmtId="166" fontId="4" fillId="0" borderId="7" xfId="0" applyNumberFormat="1" applyFont="1" applyBorder="1" applyAlignment="1" applyProtection="1">
      <alignment horizontal="center"/>
    </xf>
    <xf numFmtId="169" fontId="4" fillId="0" borderId="7" xfId="0" applyNumberFormat="1" applyFont="1" applyBorder="1" applyAlignment="1" applyProtection="1">
      <alignment horizontal="center"/>
    </xf>
    <xf numFmtId="169" fontId="4" fillId="0" borderId="8" xfId="0" applyNumberFormat="1" applyFont="1" applyBorder="1" applyAlignment="1" applyProtection="1">
      <alignment horizontal="center"/>
    </xf>
    <xf numFmtId="166" fontId="17" fillId="0" borderId="5" xfId="0" applyNumberFormat="1" applyFont="1" applyBorder="1" applyProtection="1"/>
    <xf numFmtId="169" fontId="17" fillId="0" borderId="5" xfId="0" applyNumberFormat="1" applyFont="1" applyBorder="1" applyProtection="1"/>
    <xf numFmtId="167" fontId="17" fillId="0" borderId="6" xfId="0" applyNumberFormat="1" applyFont="1" applyBorder="1" applyProtection="1"/>
    <xf numFmtId="0" fontId="2" fillId="0" borderId="13" xfId="0" applyFont="1" applyBorder="1" applyProtection="1"/>
    <xf numFmtId="0" fontId="2" fillId="0" borderId="15" xfId="0" applyFont="1" applyBorder="1" applyProtection="1"/>
    <xf numFmtId="0" fontId="8" fillId="0" borderId="17" xfId="0" applyFont="1" applyBorder="1" applyProtection="1"/>
    <xf numFmtId="0" fontId="0" fillId="0" borderId="0" xfId="0" applyProtection="1"/>
    <xf numFmtId="0" fontId="15" fillId="0" borderId="0" xfId="0" applyFont="1" applyProtection="1"/>
    <xf numFmtId="0" fontId="14" fillId="0" borderId="0" xfId="0" applyFont="1" applyAlignment="1" applyProtection="1">
      <alignment horizontal="centerContinuous"/>
    </xf>
    <xf numFmtId="0" fontId="3" fillId="3" borderId="0" xfId="0" applyFont="1" applyFill="1" applyProtection="1"/>
    <xf numFmtId="166" fontId="19" fillId="2" borderId="0" xfId="0" applyNumberFormat="1" applyFont="1" applyFill="1" applyProtection="1"/>
    <xf numFmtId="169" fontId="19" fillId="2" borderId="0" xfId="0" applyNumberFormat="1" applyFont="1" applyFill="1" applyProtection="1"/>
    <xf numFmtId="166" fontId="19" fillId="0" borderId="0" xfId="0" applyNumberFormat="1" applyFont="1" applyAlignment="1" applyProtection="1">
      <alignment horizontal="center"/>
    </xf>
    <xf numFmtId="169" fontId="19" fillId="0" borderId="0" xfId="0" applyNumberFormat="1" applyFont="1" applyAlignment="1" applyProtection="1">
      <alignment horizontal="center"/>
    </xf>
    <xf numFmtId="166" fontId="20" fillId="0" borderId="0" xfId="0" applyNumberFormat="1" applyFont="1" applyProtection="1"/>
    <xf numFmtId="169" fontId="20" fillId="0" borderId="0" xfId="0" applyNumberFormat="1" applyFont="1" applyProtection="1"/>
    <xf numFmtId="0" fontId="19" fillId="0" borderId="0" xfId="0" applyFont="1" applyProtection="1"/>
    <xf numFmtId="166" fontId="19" fillId="0" borderId="0" xfId="0" applyNumberFormat="1" applyFont="1" applyProtection="1"/>
    <xf numFmtId="169" fontId="19" fillId="0" borderId="0" xfId="0" applyNumberFormat="1" applyFont="1" applyProtection="1"/>
    <xf numFmtId="0" fontId="0" fillId="4" borderId="0" xfId="0" applyFill="1" applyProtection="1"/>
    <xf numFmtId="0" fontId="3" fillId="4" borderId="0" xfId="0" applyFont="1" applyFill="1" applyProtection="1"/>
    <xf numFmtId="168" fontId="12" fillId="5" borderId="0" xfId="1" applyNumberFormat="1" applyFont="1" applyFill="1" applyBorder="1" applyAlignment="1" applyProtection="1">
      <alignment horizontal="right"/>
    </xf>
    <xf numFmtId="0" fontId="8" fillId="4" borderId="18" xfId="0" applyFont="1" applyFill="1" applyBorder="1" applyAlignment="1" applyProtection="1">
      <alignment horizontal="left"/>
    </xf>
    <xf numFmtId="166" fontId="10" fillId="4" borderId="1" xfId="0" applyNumberFormat="1" applyFont="1" applyFill="1" applyBorder="1" applyAlignment="1" applyProtection="1">
      <alignment horizontal="center"/>
    </xf>
    <xf numFmtId="166" fontId="10" fillId="4" borderId="12" xfId="0" applyNumberFormat="1" applyFont="1" applyFill="1" applyBorder="1" applyAlignment="1" applyProtection="1">
      <alignment horizontal="center"/>
    </xf>
    <xf numFmtId="168" fontId="10" fillId="4" borderId="9" xfId="0" applyNumberFormat="1" applyFont="1" applyFill="1" applyBorder="1" applyAlignment="1" applyProtection="1">
      <alignment horizontal="center"/>
    </xf>
    <xf numFmtId="0" fontId="14" fillId="4" borderId="0" xfId="0" applyFont="1" applyFill="1" applyProtection="1"/>
    <xf numFmtId="0" fontId="8" fillId="4" borderId="22" xfId="0" quotePrefix="1" applyFont="1" applyFill="1" applyBorder="1" applyAlignment="1" applyProtection="1">
      <alignment horizontal="left"/>
    </xf>
    <xf numFmtId="166" fontId="10" fillId="4" borderId="7" xfId="0" applyNumberFormat="1" applyFont="1" applyFill="1" applyBorder="1" applyAlignment="1" applyProtection="1">
      <alignment horizontal="center"/>
    </xf>
    <xf numFmtId="166" fontId="10" fillId="4" borderId="14" xfId="0" applyNumberFormat="1" applyFont="1" applyFill="1" applyBorder="1" applyAlignment="1" applyProtection="1">
      <alignment horizontal="center"/>
    </xf>
    <xf numFmtId="168" fontId="10" fillId="4" borderId="10" xfId="0" applyNumberFormat="1" applyFont="1" applyFill="1" applyBorder="1" applyAlignment="1" applyProtection="1">
      <alignment horizontal="center"/>
    </xf>
    <xf numFmtId="0" fontId="2" fillId="4" borderId="0" xfId="0" applyFont="1" applyFill="1" applyProtection="1"/>
    <xf numFmtId="166" fontId="9" fillId="5" borderId="3" xfId="0" applyNumberFormat="1" applyFont="1" applyFill="1" applyBorder="1" applyProtection="1"/>
    <xf numFmtId="168" fontId="9" fillId="5" borderId="4" xfId="0" applyNumberFormat="1" applyFont="1" applyFill="1" applyBorder="1" applyProtection="1"/>
    <xf numFmtId="166" fontId="9" fillId="5" borderId="5" xfId="0" applyNumberFormat="1" applyFont="1" applyFill="1" applyBorder="1" applyProtection="1"/>
    <xf numFmtId="168" fontId="9" fillId="5" borderId="6" xfId="0" applyNumberFormat="1" applyFont="1" applyFill="1" applyBorder="1" applyProtection="1"/>
    <xf numFmtId="0" fontId="9" fillId="4" borderId="20" xfId="0" quotePrefix="1" applyFont="1" applyFill="1" applyBorder="1" applyAlignment="1" applyProtection="1">
      <alignment horizontal="right"/>
    </xf>
    <xf numFmtId="0" fontId="9" fillId="4" borderId="24" xfId="0" applyFont="1" applyFill="1" applyBorder="1" applyAlignment="1" applyProtection="1">
      <alignment horizontal="right"/>
    </xf>
    <xf numFmtId="0" fontId="4" fillId="4" borderId="24" xfId="0" applyFont="1" applyFill="1" applyBorder="1" applyAlignment="1" applyProtection="1">
      <alignment horizontal="left"/>
    </xf>
    <xf numFmtId="166" fontId="11" fillId="5" borderId="19" xfId="0" applyNumberFormat="1" applyFont="1" applyFill="1" applyBorder="1" applyProtection="1"/>
    <xf numFmtId="166" fontId="10" fillId="5" borderId="19" xfId="0" applyNumberFormat="1" applyFont="1" applyFill="1" applyBorder="1" applyProtection="1"/>
    <xf numFmtId="168" fontId="10" fillId="5" borderId="6" xfId="0" applyNumberFormat="1" applyFont="1" applyFill="1" applyBorder="1" applyProtection="1"/>
    <xf numFmtId="0" fontId="9" fillId="4" borderId="0" xfId="0" applyFont="1" applyFill="1" applyProtection="1"/>
    <xf numFmtId="0" fontId="4" fillId="4" borderId="24" xfId="0" quotePrefix="1" applyFont="1" applyFill="1" applyBorder="1" applyAlignment="1" applyProtection="1">
      <alignment horizontal="left"/>
    </xf>
    <xf numFmtId="0" fontId="4" fillId="4" borderId="24" xfId="0" applyFont="1" applyFill="1" applyBorder="1" applyProtection="1"/>
    <xf numFmtId="166" fontId="11" fillId="5" borderId="5" xfId="0" applyNumberFormat="1" applyFont="1" applyFill="1" applyBorder="1" applyProtection="1"/>
    <xf numFmtId="166" fontId="10" fillId="5" borderId="5" xfId="0" applyNumberFormat="1" applyFont="1" applyFill="1" applyBorder="1" applyProtection="1"/>
    <xf numFmtId="0" fontId="4" fillId="4" borderId="22" xfId="0" applyFont="1" applyFill="1" applyBorder="1" applyProtection="1"/>
    <xf numFmtId="166" fontId="11" fillId="5" borderId="23" xfId="0" applyNumberFormat="1" applyFont="1" applyFill="1" applyBorder="1" applyProtection="1"/>
    <xf numFmtId="166" fontId="11" fillId="5" borderId="7" xfId="0" applyNumberFormat="1" applyFont="1" applyFill="1" applyBorder="1" applyProtection="1"/>
    <xf numFmtId="166" fontId="10" fillId="5" borderId="7" xfId="0" applyNumberFormat="1" applyFont="1" applyFill="1" applyBorder="1" applyProtection="1"/>
    <xf numFmtId="168" fontId="10" fillId="5" borderId="8" xfId="0" applyNumberFormat="1" applyFont="1" applyFill="1" applyBorder="1" applyProtection="1"/>
    <xf numFmtId="0" fontId="4" fillId="4" borderId="0" xfId="0" applyFont="1" applyFill="1" applyBorder="1" applyProtection="1"/>
    <xf numFmtId="166" fontId="13" fillId="5" borderId="0" xfId="0" applyNumberFormat="1" applyFont="1" applyFill="1" applyBorder="1" applyProtection="1"/>
    <xf numFmtId="166" fontId="9" fillId="5" borderId="0" xfId="0" applyNumberFormat="1" applyFont="1" applyFill="1" applyBorder="1" applyProtection="1"/>
    <xf numFmtId="168" fontId="9" fillId="5" borderId="0" xfId="0" applyNumberFormat="1" applyFont="1" applyFill="1" applyBorder="1" applyProtection="1"/>
    <xf numFmtId="0" fontId="9" fillId="4" borderId="0" xfId="0" applyFont="1" applyFill="1" applyBorder="1" applyProtection="1"/>
    <xf numFmtId="0" fontId="8" fillId="4" borderId="18" xfId="0" quotePrefix="1" applyFont="1" applyFill="1" applyBorder="1" applyAlignment="1" applyProtection="1">
      <alignment horizontal="left"/>
    </xf>
    <xf numFmtId="0" fontId="9" fillId="4" borderId="20" xfId="0" applyFont="1" applyFill="1" applyBorder="1" applyAlignment="1" applyProtection="1">
      <alignment horizontal="right"/>
    </xf>
    <xf numFmtId="166" fontId="9" fillId="5" borderId="25" xfId="0" applyNumberFormat="1" applyFont="1" applyFill="1" applyBorder="1" applyProtection="1"/>
    <xf numFmtId="168" fontId="9" fillId="5" borderId="26" xfId="0" applyNumberFormat="1" applyFont="1" applyFill="1" applyBorder="1" applyProtection="1"/>
    <xf numFmtId="9" fontId="13" fillId="6" borderId="5" xfId="1" applyFont="1" applyFill="1" applyBorder="1" applyAlignment="1" applyProtection="1">
      <alignment horizontal="center"/>
      <protection locked="0"/>
    </xf>
    <xf numFmtId="0" fontId="0" fillId="7" borderId="27" xfId="0" applyFill="1" applyBorder="1" applyProtection="1"/>
    <xf numFmtId="0" fontId="0" fillId="7" borderId="28" xfId="0" applyFill="1" applyBorder="1" applyProtection="1"/>
    <xf numFmtId="166" fontId="13" fillId="6" borderId="5" xfId="0" applyNumberFormat="1" applyFont="1" applyFill="1" applyBorder="1" applyProtection="1">
      <protection locked="0"/>
    </xf>
    <xf numFmtId="166" fontId="13" fillId="6" borderId="3" xfId="0" applyNumberFormat="1" applyFont="1" applyFill="1" applyBorder="1" applyProtection="1">
      <protection locked="0"/>
    </xf>
    <xf numFmtId="166" fontId="13" fillId="6" borderId="25" xfId="0" applyNumberFormat="1" applyFont="1" applyFill="1" applyBorder="1" applyProtection="1">
      <protection locked="0"/>
    </xf>
    <xf numFmtId="166" fontId="13" fillId="6" borderId="1" xfId="0" applyNumberFormat="1" applyFont="1" applyFill="1" applyBorder="1" applyProtection="1">
      <protection locked="0"/>
    </xf>
    <xf numFmtId="0" fontId="9" fillId="4" borderId="18" xfId="0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>
      <alignment horizontal="right" vertical="top"/>
    </xf>
    <xf numFmtId="166" fontId="4" fillId="5" borderId="29" xfId="0" applyNumberFormat="1" applyFont="1" applyFill="1" applyBorder="1" applyProtection="1"/>
    <xf numFmtId="168" fontId="4" fillId="5" borderId="30" xfId="0" applyNumberFormat="1" applyFont="1" applyFill="1" applyBorder="1" applyProtection="1"/>
    <xf numFmtId="0" fontId="4" fillId="4" borderId="31" xfId="0" applyFont="1" applyFill="1" applyBorder="1" applyProtection="1"/>
    <xf numFmtId="166" fontId="4" fillId="4" borderId="29" xfId="0" applyNumberFormat="1" applyFont="1" applyFill="1" applyBorder="1" applyProtection="1"/>
    <xf numFmtId="0" fontId="9" fillId="4" borderId="32" xfId="0" quotePrefix="1" applyFont="1" applyFill="1" applyBorder="1" applyAlignment="1" applyProtection="1">
      <alignment horizontal="right"/>
    </xf>
    <xf numFmtId="166" fontId="13" fillId="6" borderId="33" xfId="0" applyNumberFormat="1" applyFont="1" applyFill="1" applyBorder="1" applyProtection="1">
      <protection locked="0"/>
    </xf>
    <xf numFmtId="166" fontId="9" fillId="5" borderId="33" xfId="0" applyNumberFormat="1" applyFont="1" applyFill="1" applyBorder="1" applyProtection="1"/>
    <xf numFmtId="168" fontId="9" fillId="5" borderId="34" xfId="0" applyNumberFormat="1" applyFont="1" applyFill="1" applyBorder="1" applyProtection="1"/>
    <xf numFmtId="166" fontId="10" fillId="4" borderId="3" xfId="0" applyNumberFormat="1" applyFont="1" applyFill="1" applyBorder="1" applyAlignment="1" applyProtection="1">
      <alignment horizontal="center"/>
    </xf>
    <xf numFmtId="166" fontId="10" fillId="4" borderId="16" xfId="0" applyNumberFormat="1" applyFont="1" applyFill="1" applyBorder="1" applyAlignment="1" applyProtection="1">
      <alignment horizontal="center"/>
    </xf>
    <xf numFmtId="168" fontId="10" fillId="4" borderId="11" xfId="0" applyNumberFormat="1" applyFont="1" applyFill="1" applyBorder="1" applyAlignment="1" applyProtection="1">
      <alignment horizontal="center"/>
    </xf>
    <xf numFmtId="166" fontId="11" fillId="5" borderId="21" xfId="0" applyNumberFormat="1" applyFont="1" applyFill="1" applyBorder="1" applyProtection="1"/>
    <xf numFmtId="166" fontId="11" fillId="5" borderId="3" xfId="0" applyNumberFormat="1" applyFont="1" applyFill="1" applyBorder="1" applyProtection="1"/>
    <xf numFmtId="166" fontId="10" fillId="5" borderId="3" xfId="0" applyNumberFormat="1" applyFont="1" applyFill="1" applyBorder="1" applyProtection="1"/>
    <xf numFmtId="168" fontId="10" fillId="5" borderId="4" xfId="0" applyNumberFormat="1" applyFont="1" applyFill="1" applyBorder="1" applyProtection="1"/>
    <xf numFmtId="0" fontId="8" fillId="4" borderId="20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right"/>
    </xf>
    <xf numFmtId="166" fontId="6" fillId="5" borderId="19" xfId="0" applyNumberFormat="1" applyFont="1" applyFill="1" applyBorder="1" applyProtection="1"/>
    <xf numFmtId="0" fontId="18" fillId="0" borderId="0" xfId="0" applyFont="1" applyAlignment="1" applyProtection="1">
      <alignment horizontal="centerContinuous"/>
    </xf>
    <xf numFmtId="166" fontId="2" fillId="0" borderId="1" xfId="0" applyNumberFormat="1" applyFont="1" applyBorder="1" applyProtection="1"/>
    <xf numFmtId="169" fontId="2" fillId="0" borderId="1" xfId="0" applyNumberFormat="1" applyFont="1" applyBorder="1" applyProtection="1"/>
    <xf numFmtId="167" fontId="2" fillId="0" borderId="2" xfId="0" applyNumberFormat="1" applyFont="1" applyBorder="1" applyProtection="1"/>
    <xf numFmtId="0" fontId="2" fillId="0" borderId="31" xfId="0" applyFont="1" applyBorder="1" applyProtection="1"/>
    <xf numFmtId="166" fontId="2" fillId="0" borderId="29" xfId="0" applyNumberFormat="1" applyFont="1" applyBorder="1" applyProtection="1"/>
    <xf numFmtId="169" fontId="2" fillId="0" borderId="29" xfId="0" applyNumberFormat="1" applyFont="1" applyBorder="1" applyProtection="1"/>
    <xf numFmtId="167" fontId="2" fillId="0" borderId="30" xfId="0" applyNumberFormat="1" applyFont="1" applyBorder="1" applyProtection="1"/>
    <xf numFmtId="0" fontId="2" fillId="0" borderId="35" xfId="0" applyFont="1" applyBorder="1" applyProtection="1"/>
    <xf numFmtId="166" fontId="4" fillId="0" borderId="5" xfId="0" applyNumberFormat="1" applyFont="1" applyBorder="1" applyAlignment="1" applyProtection="1">
      <alignment horizontal="center"/>
    </xf>
    <xf numFmtId="169" fontId="4" fillId="0" borderId="5" xfId="0" applyNumberFormat="1" applyFont="1" applyBorder="1" applyAlignment="1" applyProtection="1">
      <alignment horizontal="center"/>
    </xf>
    <xf numFmtId="0" fontId="2" fillId="0" borderId="17" xfId="0" applyFont="1" applyBorder="1" applyProtection="1"/>
    <xf numFmtId="0" fontId="4" fillId="0" borderId="31" xfId="0" applyFont="1" applyBorder="1" applyProtection="1"/>
    <xf numFmtId="166" fontId="4" fillId="0" borderId="29" xfId="0" applyNumberFormat="1" applyFont="1" applyBorder="1" applyProtection="1"/>
    <xf numFmtId="169" fontId="4" fillId="0" borderId="29" xfId="0" applyNumberFormat="1" applyFont="1" applyBorder="1" applyProtection="1"/>
    <xf numFmtId="167" fontId="4" fillId="0" borderId="30" xfId="0" applyNumberFormat="1" applyFont="1" applyBorder="1" applyProtection="1"/>
    <xf numFmtId="166" fontId="2" fillId="0" borderId="33" xfId="0" applyNumberFormat="1" applyFont="1" applyBorder="1" applyProtection="1"/>
    <xf numFmtId="169" fontId="2" fillId="0" borderId="33" xfId="0" applyNumberFormat="1" applyFont="1" applyBorder="1" applyProtection="1"/>
    <xf numFmtId="167" fontId="2" fillId="0" borderId="34" xfId="0" applyNumberFormat="1" applyFont="1" applyBorder="1" applyProtection="1"/>
    <xf numFmtId="0" fontId="4" fillId="0" borderId="35" xfId="0" applyFont="1" applyBorder="1" applyProtection="1"/>
    <xf numFmtId="166" fontId="4" fillId="0" borderId="5" xfId="0" applyNumberFormat="1" applyFont="1" applyBorder="1" applyProtection="1"/>
    <xf numFmtId="169" fontId="4" fillId="0" borderId="5" xfId="0" applyNumberFormat="1" applyFont="1" applyBorder="1" applyProtection="1"/>
    <xf numFmtId="167" fontId="4" fillId="0" borderId="6" xfId="0" applyNumberFormat="1" applyFont="1" applyBorder="1" applyProtection="1"/>
    <xf numFmtId="0" fontId="4" fillId="0" borderId="13" xfId="0" applyFont="1" applyBorder="1" applyProtection="1"/>
    <xf numFmtId="166" fontId="4" fillId="0" borderId="7" xfId="0" applyNumberFormat="1" applyFont="1" applyBorder="1" applyProtection="1"/>
    <xf numFmtId="169" fontId="4" fillId="0" borderId="7" xfId="0" applyNumberFormat="1" applyFont="1" applyBorder="1" applyProtection="1"/>
    <xf numFmtId="167" fontId="4" fillId="0" borderId="8" xfId="0" applyNumberFormat="1" applyFont="1" applyBorder="1" applyProtection="1"/>
    <xf numFmtId="167" fontId="4" fillId="0" borderId="6" xfId="0" applyNumberFormat="1" applyFont="1" applyBorder="1" applyAlignment="1" applyProtection="1">
      <alignment horizontal="center"/>
    </xf>
    <xf numFmtId="0" fontId="8" fillId="0" borderId="15" xfId="0" applyFont="1" applyBorder="1" applyProtection="1"/>
    <xf numFmtId="0" fontId="8" fillId="0" borderId="36" xfId="0" applyFont="1" applyBorder="1" applyProtection="1"/>
    <xf numFmtId="166" fontId="17" fillId="0" borderId="3" xfId="0" applyNumberFormat="1" applyFont="1" applyBorder="1" applyProtection="1"/>
    <xf numFmtId="169" fontId="17" fillId="0" borderId="3" xfId="0" applyNumberFormat="1" applyFont="1" applyBorder="1" applyProtection="1"/>
    <xf numFmtId="167" fontId="17" fillId="0" borderId="4" xfId="0" applyNumberFormat="1" applyFont="1" applyBorder="1" applyProtection="1"/>
    <xf numFmtId="0" fontId="17" fillId="0" borderId="15" xfId="0" applyFont="1" applyBorder="1" applyAlignment="1" applyProtection="1">
      <alignment horizontal="right"/>
    </xf>
    <xf numFmtId="0" fontId="17" fillId="0" borderId="35" xfId="0" applyFont="1" applyBorder="1" applyAlignment="1" applyProtection="1">
      <alignment horizontal="right"/>
    </xf>
    <xf numFmtId="167" fontId="4" fillId="0" borderId="2" xfId="0" applyNumberFormat="1" applyFont="1" applyBorder="1" applyAlignment="1" applyProtection="1">
      <alignment horizontal="center"/>
    </xf>
    <xf numFmtId="166" fontId="13" fillId="0" borderId="21" xfId="0" applyNumberFormat="1" applyFont="1" applyFill="1" applyBorder="1" applyProtection="1">
      <protection locked="0"/>
    </xf>
    <xf numFmtId="166" fontId="13" fillId="0" borderId="3" xfId="0" applyNumberFormat="1" applyFont="1" applyFill="1" applyBorder="1" applyProtection="1">
      <protection locked="0"/>
    </xf>
    <xf numFmtId="0" fontId="9" fillId="4" borderId="22" xfId="0" applyFont="1" applyFill="1" applyBorder="1" applyAlignment="1" applyProtection="1">
      <alignment horizontal="right"/>
    </xf>
    <xf numFmtId="166" fontId="9" fillId="4" borderId="0" xfId="0" applyNumberFormat="1" applyFont="1" applyFill="1" applyProtection="1"/>
    <xf numFmtId="168" fontId="9" fillId="4" borderId="0" xfId="0" applyNumberFormat="1" applyFont="1" applyFill="1" applyProtection="1"/>
    <xf numFmtId="0" fontId="6" fillId="4" borderId="0" xfId="0" applyFont="1" applyFill="1" applyProtection="1"/>
    <xf numFmtId="166" fontId="12" fillId="4" borderId="0" xfId="0" applyNumberFormat="1" applyFont="1" applyFill="1" applyProtection="1"/>
    <xf numFmtId="166" fontId="14" fillId="4" borderId="0" xfId="0" applyNumberFormat="1" applyFont="1" applyFill="1" applyProtection="1"/>
    <xf numFmtId="168" fontId="14" fillId="4" borderId="0" xfId="0" applyNumberFormat="1" applyFont="1" applyFill="1" applyProtection="1"/>
    <xf numFmtId="166" fontId="10" fillId="4" borderId="37" xfId="0" applyNumberFormat="1" applyFont="1" applyFill="1" applyBorder="1" applyAlignment="1" applyProtection="1">
      <alignment horizontal="center"/>
    </xf>
    <xf numFmtId="166" fontId="10" fillId="4" borderId="38" xfId="0" applyNumberFormat="1" applyFont="1" applyFill="1" applyBorder="1" applyAlignment="1" applyProtection="1">
      <alignment horizontal="center"/>
    </xf>
    <xf numFmtId="166" fontId="10" fillId="4" borderId="39" xfId="0" applyNumberFormat="1" applyFont="1" applyFill="1" applyBorder="1" applyAlignment="1" applyProtection="1">
      <alignment horizontal="center"/>
    </xf>
    <xf numFmtId="166" fontId="6" fillId="5" borderId="40" xfId="0" applyNumberFormat="1" applyFont="1" applyFill="1" applyBorder="1" applyProtection="1"/>
    <xf numFmtId="38" fontId="13" fillId="6" borderId="40" xfId="0" applyNumberFormat="1" applyFont="1" applyFill="1" applyBorder="1" applyProtection="1">
      <protection locked="0"/>
    </xf>
    <xf numFmtId="38" fontId="13" fillId="6" borderId="41" xfId="0" applyNumberFormat="1" applyFont="1" applyFill="1" applyBorder="1" applyProtection="1">
      <protection locked="0"/>
    </xf>
    <xf numFmtId="38" fontId="11" fillId="5" borderId="40" xfId="0" applyNumberFormat="1" applyFont="1" applyFill="1" applyBorder="1" applyProtection="1"/>
    <xf numFmtId="38" fontId="11" fillId="5" borderId="39" xfId="0" applyNumberFormat="1" applyFont="1" applyFill="1" applyBorder="1" applyProtection="1"/>
    <xf numFmtId="38" fontId="11" fillId="5" borderId="38" xfId="0" applyNumberFormat="1" applyFont="1" applyFill="1" applyBorder="1" applyProtection="1"/>
    <xf numFmtId="1" fontId="13" fillId="6" borderId="3" xfId="0" applyNumberFormat="1" applyFont="1" applyFill="1" applyBorder="1" applyAlignment="1" applyProtection="1">
      <alignment horizontal="center"/>
      <protection locked="0"/>
    </xf>
    <xf numFmtId="166" fontId="4" fillId="0" borderId="37" xfId="0" applyNumberFormat="1" applyFont="1" applyBorder="1" applyAlignment="1" applyProtection="1">
      <alignment horizontal="center"/>
    </xf>
    <xf numFmtId="166" fontId="4" fillId="0" borderId="40" xfId="0" applyNumberFormat="1" applyFont="1" applyBorder="1" applyAlignment="1" applyProtection="1">
      <alignment horizontal="center"/>
    </xf>
    <xf numFmtId="166" fontId="2" fillId="0" borderId="42" xfId="0" applyNumberFormat="1" applyFont="1" applyBorder="1" applyProtection="1"/>
    <xf numFmtId="166" fontId="2" fillId="0" borderId="40" xfId="0" applyNumberFormat="1" applyFont="1" applyBorder="1" applyProtection="1"/>
    <xf numFmtId="166" fontId="2" fillId="0" borderId="39" xfId="0" applyNumberFormat="1" applyFont="1" applyBorder="1" applyProtection="1"/>
    <xf numFmtId="166" fontId="17" fillId="0" borderId="39" xfId="0" applyNumberFormat="1" applyFont="1" applyBorder="1" applyProtection="1"/>
    <xf numFmtId="166" fontId="17" fillId="0" borderId="40" xfId="0" applyNumberFormat="1" applyFont="1" applyBorder="1" applyProtection="1"/>
    <xf numFmtId="166" fontId="4" fillId="0" borderId="43" xfId="0" applyNumberFormat="1" applyFont="1" applyBorder="1" applyProtection="1"/>
    <xf numFmtId="166" fontId="2" fillId="0" borderId="43" xfId="0" applyNumberFormat="1" applyFont="1" applyBorder="1" applyProtection="1"/>
    <xf numFmtId="166" fontId="4" fillId="0" borderId="38" xfId="0" applyNumberFormat="1" applyFont="1" applyBorder="1" applyProtection="1"/>
    <xf numFmtId="0" fontId="22" fillId="0" borderId="0" xfId="0" applyFont="1" applyProtection="1"/>
    <xf numFmtId="0" fontId="23" fillId="4" borderId="20" xfId="0" applyFont="1" applyFill="1" applyBorder="1" applyAlignment="1" applyProtection="1">
      <alignment horizontal="right"/>
    </xf>
    <xf numFmtId="0" fontId="23" fillId="4" borderId="24" xfId="0" quotePrefix="1" applyFont="1" applyFill="1" applyBorder="1" applyAlignment="1" applyProtection="1">
      <alignment horizontal="right"/>
    </xf>
    <xf numFmtId="166" fontId="19" fillId="5" borderId="3" xfId="0" applyNumberFormat="1" applyFont="1" applyFill="1" applyBorder="1" applyProtection="1"/>
    <xf numFmtId="168" fontId="19" fillId="5" borderId="4" xfId="0" applyNumberFormat="1" applyFont="1" applyFill="1" applyBorder="1" applyProtection="1"/>
    <xf numFmtId="38" fontId="23" fillId="6" borderId="39" xfId="0" applyNumberFormat="1" applyFont="1" applyFill="1" applyBorder="1" applyProtection="1">
      <protection locked="0"/>
    </xf>
    <xf numFmtId="166" fontId="19" fillId="5" borderId="5" xfId="0" applyNumberFormat="1" applyFont="1" applyFill="1" applyBorder="1" applyProtection="1"/>
    <xf numFmtId="168" fontId="19" fillId="5" borderId="6" xfId="0" applyNumberFormat="1" applyFont="1" applyFill="1" applyBorder="1" applyProtection="1"/>
    <xf numFmtId="38" fontId="23" fillId="6" borderId="40" xfId="0" applyNumberFormat="1" applyFont="1" applyFill="1" applyBorder="1" applyProtection="1">
      <protection locked="0"/>
    </xf>
    <xf numFmtId="0" fontId="23" fillId="4" borderId="24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166" fontId="3" fillId="0" borderId="0" xfId="0" applyNumberFormat="1" applyFont="1" applyAlignment="1" applyProtection="1">
      <alignment horizontal="center" vertical="top"/>
    </xf>
    <xf numFmtId="166" fontId="19" fillId="0" borderId="0" xfId="0" applyNumberFormat="1" applyFont="1" applyAlignment="1" applyProtection="1">
      <alignment horizontal="center" vertical="top"/>
    </xf>
    <xf numFmtId="169" fontId="19" fillId="0" borderId="0" xfId="0" applyNumberFormat="1" applyFont="1" applyAlignment="1" applyProtection="1">
      <alignment horizontal="center" vertical="top"/>
    </xf>
    <xf numFmtId="0" fontId="0" fillId="7" borderId="0" xfId="0" applyFill="1" applyBorder="1" applyProtection="1"/>
    <xf numFmtId="0" fontId="0" fillId="7" borderId="16" xfId="0" applyFill="1" applyBorder="1" applyProtection="1"/>
    <xf numFmtId="166" fontId="25" fillId="6" borderId="3" xfId="0" applyNumberFormat="1" applyFont="1" applyFill="1" applyBorder="1" applyProtection="1">
      <protection locked="0"/>
    </xf>
    <xf numFmtId="166" fontId="25" fillId="6" borderId="5" xfId="0" applyNumberFormat="1" applyFont="1" applyFill="1" applyBorder="1" applyProtection="1">
      <protection locked="0"/>
    </xf>
    <xf numFmtId="0" fontId="2" fillId="4" borderId="20" xfId="0" quotePrefix="1" applyFont="1" applyFill="1" applyBorder="1" applyAlignment="1" applyProtection="1">
      <alignment horizontal="right"/>
    </xf>
    <xf numFmtId="0" fontId="2" fillId="4" borderId="20" xfId="0" applyFont="1" applyFill="1" applyBorder="1" applyAlignment="1" applyProtection="1">
      <alignment horizontal="right"/>
    </xf>
    <xf numFmtId="0" fontId="2" fillId="4" borderId="16" xfId="0" applyFont="1" applyFill="1" applyBorder="1" applyAlignment="1" applyProtection="1">
      <alignment horizontal="right"/>
    </xf>
    <xf numFmtId="0" fontId="2" fillId="4" borderId="28" xfId="0" applyFont="1" applyFill="1" applyBorder="1" applyAlignment="1" applyProtection="1">
      <alignment horizontal="right"/>
    </xf>
    <xf numFmtId="0" fontId="30" fillId="8" borderId="0" xfId="0" applyFont="1" applyFill="1" applyAlignment="1">
      <alignment vertical="top"/>
    </xf>
    <xf numFmtId="0" fontId="10" fillId="9" borderId="2" xfId="0" quotePrefix="1" applyFont="1" applyFill="1" applyBorder="1" applyAlignment="1" applyProtection="1">
      <alignment horizontal="center"/>
    </xf>
    <xf numFmtId="0" fontId="4" fillId="9" borderId="24" xfId="0" applyFont="1" applyFill="1" applyBorder="1" applyAlignment="1" applyProtection="1">
      <alignment horizontal="center" vertical="top"/>
    </xf>
    <xf numFmtId="166" fontId="10" fillId="9" borderId="5" xfId="0" applyNumberFormat="1" applyFont="1" applyFill="1" applyBorder="1" applyAlignment="1" applyProtection="1">
      <alignment horizontal="center" vertical="top"/>
    </xf>
    <xf numFmtId="0" fontId="10" fillId="9" borderId="5" xfId="0" quotePrefix="1" applyFont="1" applyFill="1" applyBorder="1" applyAlignment="1" applyProtection="1">
      <alignment horizontal="center" vertical="top" wrapText="1"/>
    </xf>
    <xf numFmtId="0" fontId="4" fillId="9" borderId="5" xfId="0" quotePrefix="1" applyFont="1" applyFill="1" applyBorder="1" applyAlignment="1" applyProtection="1">
      <alignment horizontal="center" vertical="top" wrapText="1"/>
    </xf>
    <xf numFmtId="0" fontId="2" fillId="9" borderId="5" xfId="0" quotePrefix="1" applyFont="1" applyFill="1" applyBorder="1" applyAlignment="1" applyProtection="1">
      <alignment horizontal="center" vertical="top" wrapText="1"/>
    </xf>
    <xf numFmtId="0" fontId="10" fillId="9" borderId="6" xfId="0" quotePrefix="1" applyFont="1" applyFill="1" applyBorder="1" applyAlignment="1" applyProtection="1">
      <alignment horizontal="center" vertical="top" wrapText="1"/>
    </xf>
    <xf numFmtId="1" fontId="5" fillId="10" borderId="20" xfId="0" applyNumberFormat="1" applyFont="1" applyFill="1" applyBorder="1" applyAlignment="1" applyProtection="1">
      <alignment horizontal="left"/>
    </xf>
    <xf numFmtId="168" fontId="12" fillId="10" borderId="3" xfId="1" applyNumberFormat="1" applyFont="1" applyFill="1" applyBorder="1" applyAlignment="1" applyProtection="1">
      <alignment horizontal="center"/>
    </xf>
    <xf numFmtId="168" fontId="6" fillId="10" borderId="3" xfId="1" applyNumberFormat="1" applyFont="1" applyFill="1" applyBorder="1" applyAlignment="1" applyProtection="1">
      <alignment horizontal="center"/>
    </xf>
    <xf numFmtId="1" fontId="5" fillId="10" borderId="22" xfId="0" applyNumberFormat="1" applyFont="1" applyFill="1" applyBorder="1" applyAlignment="1" applyProtection="1">
      <alignment horizontal="left"/>
    </xf>
    <xf numFmtId="168" fontId="12" fillId="10" borderId="7" xfId="1" applyNumberFormat="1" applyFont="1" applyFill="1" applyBorder="1" applyAlignment="1" applyProtection="1">
      <alignment horizontal="center"/>
    </xf>
    <xf numFmtId="1" fontId="5" fillId="11" borderId="20" xfId="0" applyNumberFormat="1" applyFont="1" applyFill="1" applyBorder="1" applyAlignment="1" applyProtection="1">
      <alignment horizontal="left"/>
    </xf>
    <xf numFmtId="166" fontId="4" fillId="12" borderId="1" xfId="0" applyNumberFormat="1" applyFont="1" applyFill="1" applyBorder="1" applyAlignment="1" applyProtection="1">
      <alignment horizontal="center"/>
    </xf>
    <xf numFmtId="1" fontId="5" fillId="11" borderId="24" xfId="0" applyNumberFormat="1" applyFont="1" applyFill="1" applyBorder="1" applyAlignment="1" applyProtection="1">
      <alignment horizontal="left"/>
    </xf>
    <xf numFmtId="166" fontId="4" fillId="12" borderId="5" xfId="0" applyNumberFormat="1" applyFont="1" applyFill="1" applyBorder="1" applyAlignment="1" applyProtection="1">
      <alignment horizontal="center"/>
    </xf>
    <xf numFmtId="166" fontId="10" fillId="12" borderId="5" xfId="0" applyNumberFormat="1" applyFont="1" applyFill="1" applyBorder="1" applyAlignment="1" applyProtection="1">
      <alignment horizontal="center"/>
    </xf>
    <xf numFmtId="1" fontId="5" fillId="11" borderId="22" xfId="0" applyNumberFormat="1" applyFont="1" applyFill="1" applyBorder="1" applyAlignment="1" applyProtection="1">
      <alignment horizontal="left"/>
    </xf>
    <xf numFmtId="1" fontId="5" fillId="13" borderId="20" xfId="0" applyNumberFormat="1" applyFont="1" applyFill="1" applyBorder="1" applyAlignment="1" applyProtection="1">
      <alignment horizontal="left"/>
    </xf>
    <xf numFmtId="0" fontId="10" fillId="14" borderId="1" xfId="0" quotePrefix="1" applyFont="1" applyFill="1" applyBorder="1" applyAlignment="1" applyProtection="1">
      <alignment horizontal="center"/>
    </xf>
    <xf numFmtId="166" fontId="4" fillId="14" borderId="1" xfId="0" applyNumberFormat="1" applyFont="1" applyFill="1" applyBorder="1" applyAlignment="1" applyProtection="1">
      <alignment horizontal="center"/>
    </xf>
    <xf numFmtId="166" fontId="10" fillId="14" borderId="1" xfId="0" quotePrefix="1" applyNumberFormat="1" applyFont="1" applyFill="1" applyBorder="1" applyAlignment="1" applyProtection="1">
      <alignment horizontal="center"/>
    </xf>
    <xf numFmtId="166" fontId="10" fillId="14" borderId="2" xfId="0" quotePrefix="1" applyNumberFormat="1" applyFont="1" applyFill="1" applyBorder="1" applyAlignment="1" applyProtection="1">
      <alignment horizontal="center"/>
    </xf>
    <xf numFmtId="1" fontId="5" fillId="13" borderId="24" xfId="0" applyNumberFormat="1" applyFont="1" applyFill="1" applyBorder="1" applyAlignment="1" applyProtection="1">
      <alignment horizontal="left"/>
    </xf>
    <xf numFmtId="0" fontId="10" fillId="14" borderId="5" xfId="0" quotePrefix="1" applyFont="1" applyFill="1" applyBorder="1" applyAlignment="1" applyProtection="1">
      <alignment horizontal="center" vertical="top"/>
    </xf>
    <xf numFmtId="166" fontId="4" fillId="14" borderId="5" xfId="0" applyNumberFormat="1" applyFont="1" applyFill="1" applyBorder="1" applyAlignment="1" applyProtection="1">
      <alignment horizontal="center"/>
    </xf>
    <xf numFmtId="168" fontId="10" fillId="14" borderId="5" xfId="0" quotePrefix="1" applyNumberFormat="1" applyFont="1" applyFill="1" applyBorder="1" applyAlignment="1" applyProtection="1">
      <alignment horizontal="center"/>
    </xf>
    <xf numFmtId="166" fontId="10" fillId="14" borderId="5" xfId="0" applyNumberFormat="1" applyFont="1" applyFill="1" applyBorder="1" applyAlignment="1" applyProtection="1">
      <alignment horizontal="center"/>
    </xf>
    <xf numFmtId="166" fontId="10" fillId="14" borderId="6" xfId="0" applyNumberFormat="1" applyFont="1" applyFill="1" applyBorder="1" applyAlignment="1" applyProtection="1">
      <alignment horizontal="center"/>
    </xf>
    <xf numFmtId="165" fontId="12" fillId="13" borderId="3" xfId="0" applyNumberFormat="1" applyFont="1" applyFill="1" applyBorder="1" applyAlignment="1" applyProtection="1">
      <alignment horizontal="center"/>
    </xf>
    <xf numFmtId="165" fontId="12" fillId="13" borderId="4" xfId="0" applyNumberFormat="1" applyFont="1" applyFill="1" applyBorder="1" applyAlignment="1" applyProtection="1">
      <alignment horizontal="center"/>
    </xf>
    <xf numFmtId="1" fontId="5" fillId="13" borderId="22" xfId="0" applyNumberFormat="1" applyFont="1" applyFill="1" applyBorder="1" applyAlignment="1" applyProtection="1">
      <alignment horizontal="left"/>
    </xf>
    <xf numFmtId="165" fontId="12" fillId="13" borderId="7" xfId="0" applyNumberFormat="1" applyFont="1" applyFill="1" applyBorder="1" applyAlignment="1" applyProtection="1">
      <alignment horizontal="center"/>
    </xf>
    <xf numFmtId="165" fontId="12" fillId="13" borderId="8" xfId="0" applyNumberFormat="1" applyFont="1" applyFill="1" applyBorder="1" applyAlignment="1" applyProtection="1">
      <alignment horizontal="center"/>
    </xf>
    <xf numFmtId="166" fontId="10" fillId="12" borderId="1" xfId="0" applyNumberFormat="1" applyFont="1" applyFill="1" applyBorder="1" applyAlignment="1" applyProtection="1">
      <alignment horizontal="center"/>
    </xf>
    <xf numFmtId="170" fontId="12" fillId="11" borderId="3" xfId="1" applyNumberFormat="1" applyFont="1" applyFill="1" applyBorder="1" applyAlignment="1" applyProtection="1">
      <alignment horizontal="center"/>
    </xf>
    <xf numFmtId="170" fontId="12" fillId="11" borderId="4" xfId="1" applyNumberFormat="1" applyFont="1" applyFill="1" applyBorder="1" applyAlignment="1" applyProtection="1">
      <alignment horizontal="center"/>
    </xf>
    <xf numFmtId="170" fontId="12" fillId="11" borderId="7" xfId="1" applyNumberFormat="1" applyFont="1" applyFill="1" applyBorder="1" applyAlignment="1" applyProtection="1">
      <alignment horizontal="center"/>
    </xf>
    <xf numFmtId="170" fontId="12" fillId="11" borderId="8" xfId="1" applyNumberFormat="1" applyFont="1" applyFill="1" applyBorder="1" applyAlignment="1" applyProtection="1">
      <alignment horizontal="center"/>
    </xf>
    <xf numFmtId="168" fontId="12" fillId="10" borderId="4" xfId="1" applyNumberFormat="1" applyFont="1" applyFill="1" applyBorder="1" applyAlignment="1" applyProtection="1">
      <alignment horizontal="center"/>
    </xf>
    <xf numFmtId="168" fontId="12" fillId="10" borderId="8" xfId="1" applyNumberFormat="1" applyFont="1" applyFill="1" applyBorder="1" applyAlignment="1" applyProtection="1">
      <alignment horizontal="center"/>
    </xf>
    <xf numFmtId="171" fontId="12" fillId="10" borderId="3" xfId="1" applyNumberFormat="1" applyFont="1" applyFill="1" applyBorder="1" applyAlignment="1" applyProtection="1">
      <alignment horizontal="center"/>
    </xf>
    <xf numFmtId="171" fontId="12" fillId="10" borderId="7" xfId="1" applyNumberFormat="1" applyFont="1" applyFill="1" applyBorder="1" applyAlignment="1" applyProtection="1">
      <alignment horizontal="center"/>
    </xf>
    <xf numFmtId="0" fontId="4" fillId="12" borderId="1" xfId="0" quotePrefix="1" applyFont="1" applyFill="1" applyBorder="1" applyAlignment="1" applyProtection="1">
      <alignment horizontal="center"/>
    </xf>
    <xf numFmtId="0" fontId="4" fillId="12" borderId="5" xfId="0" quotePrefix="1" applyFont="1" applyFill="1" applyBorder="1" applyAlignment="1" applyProtection="1">
      <alignment horizontal="center"/>
    </xf>
    <xf numFmtId="0" fontId="4" fillId="12" borderId="2" xfId="0" quotePrefix="1" applyFont="1" applyFill="1" applyBorder="1" applyAlignment="1" applyProtection="1">
      <alignment horizontal="center"/>
    </xf>
    <xf numFmtId="172" fontId="12" fillId="13" borderId="3" xfId="0" applyNumberFormat="1" applyFont="1" applyFill="1" applyBorder="1" applyAlignment="1" applyProtection="1">
      <alignment horizontal="center"/>
    </xf>
    <xf numFmtId="172" fontId="12" fillId="13" borderId="7" xfId="0" applyNumberFormat="1" applyFont="1" applyFill="1" applyBorder="1" applyAlignment="1" applyProtection="1">
      <alignment horizontal="center"/>
    </xf>
    <xf numFmtId="0" fontId="13" fillId="7" borderId="21" xfId="0" applyFont="1" applyFill="1" applyBorder="1" applyProtection="1">
      <protection locked="0"/>
    </xf>
    <xf numFmtId="168" fontId="12" fillId="0" borderId="3" xfId="1" applyNumberFormat="1" applyFont="1" applyFill="1" applyBorder="1" applyAlignment="1" applyProtection="1">
      <alignment horizontal="center"/>
    </xf>
    <xf numFmtId="168" fontId="6" fillId="0" borderId="3" xfId="1" applyNumberFormat="1" applyFont="1" applyFill="1" applyBorder="1" applyAlignment="1" applyProtection="1">
      <alignment horizontal="center"/>
    </xf>
    <xf numFmtId="171" fontId="12" fillId="0" borderId="3" xfId="1" applyNumberFormat="1" applyFont="1" applyFill="1" applyBorder="1" applyAlignment="1" applyProtection="1">
      <alignment horizontal="center"/>
    </xf>
    <xf numFmtId="168" fontId="12" fillId="0" borderId="4" xfId="1" applyNumberFormat="1" applyFont="1" applyFill="1" applyBorder="1" applyAlignment="1" applyProtection="1">
      <alignment horizontal="center"/>
    </xf>
    <xf numFmtId="168" fontId="12" fillId="0" borderId="7" xfId="1" applyNumberFormat="1" applyFont="1" applyFill="1" applyBorder="1" applyAlignment="1" applyProtection="1">
      <alignment horizontal="center"/>
    </xf>
    <xf numFmtId="171" fontId="12" fillId="0" borderId="7" xfId="1" applyNumberFormat="1" applyFont="1" applyFill="1" applyBorder="1" applyAlignment="1" applyProtection="1">
      <alignment horizontal="center"/>
    </xf>
    <xf numFmtId="168" fontId="12" fillId="0" borderId="8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72" fontId="12" fillId="0" borderId="3" xfId="0" applyNumberFormat="1" applyFont="1" applyFill="1" applyBorder="1" applyAlignment="1" applyProtection="1">
      <alignment horizontal="center"/>
    </xf>
    <xf numFmtId="172" fontId="12" fillId="0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170" fontId="12" fillId="0" borderId="3" xfId="1" applyNumberFormat="1" applyFont="1" applyFill="1" applyBorder="1" applyAlignment="1" applyProtection="1">
      <alignment horizontal="center"/>
    </xf>
    <xf numFmtId="170" fontId="12" fillId="0" borderId="4" xfId="1" applyNumberFormat="1" applyFont="1" applyFill="1" applyBorder="1" applyAlignment="1" applyProtection="1">
      <alignment horizontal="center"/>
    </xf>
    <xf numFmtId="170" fontId="12" fillId="0" borderId="7" xfId="1" applyNumberFormat="1" applyFont="1" applyFill="1" applyBorder="1" applyAlignment="1" applyProtection="1">
      <alignment horizontal="center"/>
    </xf>
    <xf numFmtId="170" fontId="12" fillId="0" borderId="8" xfId="1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1" fillId="15" borderId="0" xfId="0" applyFont="1" applyFill="1" applyAlignment="1">
      <alignment vertical="center"/>
    </xf>
    <xf numFmtId="0" fontId="32" fillId="16" borderId="0" xfId="0" applyFont="1" applyFill="1" applyAlignment="1">
      <alignment vertical="center"/>
    </xf>
    <xf numFmtId="0" fontId="4" fillId="14" borderId="5" xfId="0" quotePrefix="1" applyFont="1" applyFill="1" applyBorder="1" applyAlignment="1" applyProtection="1">
      <alignment horizontal="center" vertical="top"/>
    </xf>
    <xf numFmtId="170" fontId="12" fillId="13" borderId="3" xfId="0" applyNumberFormat="1" applyFont="1" applyFill="1" applyBorder="1" applyAlignment="1" applyProtection="1">
      <alignment horizontal="center"/>
    </xf>
    <xf numFmtId="170" fontId="12" fillId="13" borderId="7" xfId="0" applyNumberFormat="1" applyFont="1" applyFill="1" applyBorder="1" applyAlignment="1" applyProtection="1">
      <alignment horizontal="center"/>
    </xf>
    <xf numFmtId="166" fontId="10" fillId="9" borderId="1" xfId="0" quotePrefix="1" applyNumberFormat="1" applyFont="1" applyFill="1" applyBorder="1" applyAlignment="1" applyProtection="1">
      <alignment horizontal="center"/>
    </xf>
    <xf numFmtId="0" fontId="10" fillId="9" borderId="1" xfId="0" quotePrefix="1" applyFont="1" applyFill="1" applyBorder="1" applyAlignment="1" applyProtection="1">
      <alignment horizontal="center"/>
    </xf>
    <xf numFmtId="0" fontId="4" fillId="9" borderId="1" xfId="0" quotePrefix="1" applyFont="1" applyFill="1" applyBorder="1" applyAlignment="1" applyProtection="1">
      <alignment horizontal="center"/>
    </xf>
    <xf numFmtId="0" fontId="4" fillId="12" borderId="5" xfId="0" applyFont="1" applyFill="1" applyBorder="1" applyAlignment="1" applyProtection="1">
      <alignment horizontal="center"/>
    </xf>
    <xf numFmtId="0" fontId="37" fillId="9" borderId="18" xfId="0" applyFont="1" applyFill="1" applyBorder="1" applyAlignment="1" applyProtection="1">
      <alignment horizontal="left"/>
    </xf>
    <xf numFmtId="0" fontId="4" fillId="12" borderId="6" xfId="0" quotePrefix="1" applyFont="1" applyFill="1" applyBorder="1" applyAlignment="1" applyProtection="1">
      <alignment horizontal="center"/>
    </xf>
    <xf numFmtId="1" fontId="38" fillId="13" borderId="18" xfId="0" applyNumberFormat="1" applyFont="1" applyFill="1" applyBorder="1" applyAlignment="1" applyProtection="1">
      <alignment horizontal="left"/>
    </xf>
    <xf numFmtId="1" fontId="38" fillId="11" borderId="18" xfId="0" applyNumberFormat="1" applyFont="1" applyFill="1" applyBorder="1" applyAlignment="1" applyProtection="1">
      <alignment horizontal="left"/>
    </xf>
    <xf numFmtId="0" fontId="8" fillId="0" borderId="17" xfId="0" applyFont="1" applyFill="1" applyBorder="1" applyProtection="1"/>
    <xf numFmtId="166" fontId="10" fillId="0" borderId="1" xfId="0" quotePrefix="1" applyNumberFormat="1" applyFont="1" applyFill="1" applyBorder="1" applyAlignment="1" applyProtection="1">
      <alignment horizontal="center"/>
    </xf>
    <xf numFmtId="0" fontId="10" fillId="0" borderId="1" xfId="0" quotePrefix="1" applyFont="1" applyFill="1" applyBorder="1" applyAlignment="1" applyProtection="1">
      <alignment horizontal="center"/>
    </xf>
    <xf numFmtId="0" fontId="4" fillId="0" borderId="1" xfId="0" quotePrefix="1" applyFont="1" applyFill="1" applyBorder="1" applyAlignment="1" applyProtection="1">
      <alignment horizontal="center"/>
    </xf>
    <xf numFmtId="0" fontId="10" fillId="0" borderId="2" xfId="0" quotePrefix="1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166" fontId="10" fillId="0" borderId="5" xfId="0" applyNumberFormat="1" applyFont="1" applyFill="1" applyBorder="1" applyAlignment="1" applyProtection="1">
      <alignment horizontal="center" vertical="top"/>
    </xf>
    <xf numFmtId="0" fontId="10" fillId="0" borderId="5" xfId="0" quotePrefix="1" applyFont="1" applyFill="1" applyBorder="1" applyAlignment="1" applyProtection="1">
      <alignment horizontal="center" vertical="top" wrapText="1"/>
    </xf>
    <xf numFmtId="0" fontId="4" fillId="0" borderId="5" xfId="0" quotePrefix="1" applyFont="1" applyFill="1" applyBorder="1" applyAlignment="1" applyProtection="1">
      <alignment horizontal="center" vertical="top" wrapText="1"/>
    </xf>
    <xf numFmtId="0" fontId="2" fillId="0" borderId="5" xfId="0" quotePrefix="1" applyFont="1" applyFill="1" applyBorder="1" applyAlignment="1" applyProtection="1">
      <alignment horizontal="center" vertical="top" wrapText="1"/>
    </xf>
    <xf numFmtId="0" fontId="10" fillId="0" borderId="6" xfId="0" quotePrefix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166" fontId="4" fillId="0" borderId="1" xfId="0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 vertical="top"/>
    </xf>
    <xf numFmtId="0" fontId="10" fillId="0" borderId="5" xfId="0" quotePrefix="1" applyFont="1" applyFill="1" applyBorder="1" applyAlignment="1" applyProtection="1">
      <alignment horizontal="center" vertical="top"/>
    </xf>
    <xf numFmtId="166" fontId="4" fillId="0" borderId="5" xfId="0" applyNumberFormat="1" applyFont="1" applyFill="1" applyBorder="1" applyAlignment="1" applyProtection="1">
      <alignment horizontal="center"/>
    </xf>
    <xf numFmtId="166" fontId="10" fillId="0" borderId="5" xfId="0" applyNumberFormat="1" applyFont="1" applyFill="1" applyBorder="1" applyAlignment="1" applyProtection="1">
      <alignment horizontal="center"/>
    </xf>
    <xf numFmtId="170" fontId="12" fillId="0" borderId="3" xfId="0" applyNumberFormat="1" applyFont="1" applyFill="1" applyBorder="1" applyAlignment="1" applyProtection="1">
      <alignment horizontal="center"/>
    </xf>
    <xf numFmtId="170" fontId="12" fillId="0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166" fontId="10" fillId="0" borderId="1" xfId="0" applyNumberFormat="1" applyFont="1" applyFill="1" applyBorder="1" applyAlignment="1" applyProtection="1">
      <alignment horizontal="center"/>
    </xf>
    <xf numFmtId="0" fontId="4" fillId="0" borderId="2" xfId="0" quotePrefix="1" applyFont="1" applyFill="1" applyBorder="1" applyAlignment="1" applyProtection="1">
      <alignment horizontal="center"/>
    </xf>
    <xf numFmtId="0" fontId="3" fillId="0" borderId="0" xfId="0" applyFont="1" applyFill="1" applyProtection="1"/>
    <xf numFmtId="0" fontId="4" fillId="0" borderId="5" xfId="0" quotePrefix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quotePrefix="1" applyFont="1" applyFill="1" applyBorder="1" applyAlignment="1" applyProtection="1">
      <alignment horizontal="center"/>
    </xf>
    <xf numFmtId="0" fontId="4" fillId="14" borderId="1" xfId="0" quotePrefix="1" applyFont="1" applyFill="1" applyBorder="1" applyAlignment="1" applyProtection="1">
      <alignment horizontal="center"/>
    </xf>
    <xf numFmtId="0" fontId="2" fillId="0" borderId="35" xfId="0" applyFont="1" applyFill="1" applyBorder="1" applyProtection="1"/>
    <xf numFmtId="0" fontId="13" fillId="7" borderId="19" xfId="0" applyFont="1" applyFill="1" applyBorder="1" applyProtection="1">
      <protection locked="0"/>
    </xf>
    <xf numFmtId="165" fontId="12" fillId="0" borderId="3" xfId="0" applyNumberFormat="1" applyFont="1" applyFill="1" applyBorder="1" applyAlignment="1" applyProtection="1">
      <alignment horizontal="center"/>
    </xf>
    <xf numFmtId="165" fontId="12" fillId="0" borderId="7" xfId="0" applyNumberFormat="1" applyFont="1" applyFill="1" applyBorder="1" applyAlignment="1" applyProtection="1">
      <alignment horizontal="center"/>
    </xf>
    <xf numFmtId="0" fontId="41" fillId="17" borderId="0" xfId="0" applyFont="1" applyFill="1" applyProtection="1"/>
    <xf numFmtId="0" fontId="42" fillId="17" borderId="0" xfId="0" applyFont="1" applyFill="1" applyProtection="1"/>
    <xf numFmtId="0" fontId="43" fillId="0" borderId="0" xfId="0" applyFont="1" applyProtection="1"/>
    <xf numFmtId="0" fontId="42" fillId="0" borderId="0" xfId="0" applyFont="1" applyProtection="1"/>
    <xf numFmtId="0" fontId="41" fillId="0" borderId="0" xfId="0" applyFont="1" applyFill="1" applyProtection="1"/>
    <xf numFmtId="0" fontId="42" fillId="0" borderId="0" xfId="0" applyFont="1" applyFill="1" applyProtection="1"/>
    <xf numFmtId="0" fontId="43" fillId="0" borderId="0" xfId="0" applyFont="1" applyAlignment="1" applyProtection="1">
      <alignment horizontal="right"/>
    </xf>
    <xf numFmtId="173" fontId="12" fillId="0" borderId="3" xfId="0" applyNumberFormat="1" applyFont="1" applyFill="1" applyBorder="1" applyAlignment="1" applyProtection="1">
      <alignment horizontal="center"/>
    </xf>
    <xf numFmtId="173" fontId="12" fillId="0" borderId="7" xfId="0" applyNumberFormat="1" applyFont="1" applyFill="1" applyBorder="1" applyAlignment="1" applyProtection="1">
      <alignment horizontal="center"/>
    </xf>
    <xf numFmtId="173" fontId="12" fillId="13" borderId="3" xfId="0" applyNumberFormat="1" applyFont="1" applyFill="1" applyBorder="1" applyAlignment="1" applyProtection="1">
      <alignment horizontal="center"/>
    </xf>
    <xf numFmtId="173" fontId="12" fillId="13" borderId="7" xfId="0" applyNumberFormat="1" applyFont="1" applyFill="1" applyBorder="1" applyAlignment="1" applyProtection="1">
      <alignment horizontal="center"/>
    </xf>
  </cellXfs>
  <cellStyles count="7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Benyttet hyperkobling" xfId="33" builtinId="9" hidden="1"/>
    <cellStyle name="Benyttet hyperkobling" xfId="35" builtinId="9" hidden="1"/>
    <cellStyle name="Benyttet hyperkobling" xfId="37" builtinId="9" hidden="1"/>
    <cellStyle name="Benyttet hyperkobling" xfId="39" builtinId="9" hidden="1"/>
    <cellStyle name="Benyttet hyperkobling" xfId="41" builtinId="9" hidden="1"/>
    <cellStyle name="Benyttet hyperkobling" xfId="43" builtinId="9" hidden="1"/>
    <cellStyle name="Benyttet hyperkobling" xfId="45" builtinId="9" hidden="1"/>
    <cellStyle name="Benyttet hyperkobling" xfId="47" builtinId="9" hidden="1"/>
    <cellStyle name="Benyttet hyperkobling" xfId="49" builtinId="9" hidden="1"/>
    <cellStyle name="Benyttet hyperkobling" xfId="51" builtinId="9" hidden="1"/>
    <cellStyle name="Benyttet hyperkobling" xfId="53" builtinId="9" hidden="1"/>
    <cellStyle name="Benyttet hyperkobling" xfId="55" builtinId="9" hidden="1"/>
    <cellStyle name="Benyttet hyperkobling" xfId="57" builtinId="9" hidden="1"/>
    <cellStyle name="Benyttet hyperkobling" xfId="59" builtinId="9" hidden="1"/>
    <cellStyle name="Benyttet hyperkobling" xfId="61" builtinId="9" hidden="1"/>
    <cellStyle name="Benyttet hyperkobling" xfId="63" builtinId="9" hidden="1"/>
    <cellStyle name="Benyttet hyperkobling" xfId="65" builtinId="9" hidden="1"/>
    <cellStyle name="Benyttet hyperkobling" xfId="67" builtinId="9" hidden="1"/>
    <cellStyle name="Benyttet hyperkobling" xfId="6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Hyperkobling" xfId="36" builtinId="8" hidden="1"/>
    <cellStyle name="Hyperkobling" xfId="38" builtinId="8" hidden="1"/>
    <cellStyle name="Hyperkobling" xfId="40" builtinId="8" hidden="1"/>
    <cellStyle name="Hyperkobling" xfId="42" builtinId="8" hidden="1"/>
    <cellStyle name="Hyperkobling" xfId="44" builtinId="8" hidden="1"/>
    <cellStyle name="Hyperkobling" xfId="46" builtinId="8" hidden="1"/>
    <cellStyle name="Hyperkobling" xfId="48" builtinId="8" hidden="1"/>
    <cellStyle name="Hyperkobling" xfId="50" builtinId="8" hidden="1"/>
    <cellStyle name="Hyperkobling" xfId="52" builtinId="8" hidden="1"/>
    <cellStyle name="Hyperkobling" xfId="54" builtinId="8" hidden="1"/>
    <cellStyle name="Hyperkobling" xfId="56" builtinId="8" hidden="1"/>
    <cellStyle name="Hyperkobling" xfId="58" builtinId="8" hidden="1"/>
    <cellStyle name="Hyperkobling" xfId="60" builtinId="8" hidden="1"/>
    <cellStyle name="Hyperkobling" xfId="62" builtinId="8" hidden="1"/>
    <cellStyle name="Hyperkobling" xfId="64" builtinId="8" hidden="1"/>
    <cellStyle name="Hyperkobling" xfId="66" builtinId="8" hidden="1"/>
    <cellStyle name="Hyperkobling" xfId="6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1089" name="Rectangle 26"/>
        <xdr:cNvSpPr>
          <a:spLocks noChangeArrowheads="1"/>
        </xdr:cNvSpPr>
      </xdr:nvSpPr>
      <xdr:spPr bwMode="auto">
        <a:xfrm>
          <a:off x="4203700" y="4521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107950</xdr:colOff>
      <xdr:row>18</xdr:row>
      <xdr:rowOff>44450</xdr:rowOff>
    </xdr:from>
    <xdr:to>
      <xdr:col>6</xdr:col>
      <xdr:colOff>136525</xdr:colOff>
      <xdr:row>35</xdr:row>
      <xdr:rowOff>238138</xdr:rowOff>
    </xdr:to>
    <xdr:sp macro="" textlink="">
      <xdr:nvSpPr>
        <xdr:cNvPr id="1068" name="Tekst 44"/>
        <xdr:cNvSpPr txBox="1">
          <a:spLocks noChangeArrowheads="1"/>
        </xdr:cNvSpPr>
      </xdr:nvSpPr>
      <xdr:spPr bwMode="auto">
        <a:xfrm>
          <a:off x="6153150" y="1409700"/>
          <a:ext cx="84772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Registrer dataene fra regskapet i modellen. I noen celler skal du registrere summen av flere regnskapstall. Du kan la Excel summere for deg ved å starte med + eller =, skrive inn tallene med + eller - fortegn mellom og så trykke Enter for at Excel skal regne ut summen</a:t>
          </a:r>
        </a:p>
      </xdr:txBody>
    </xdr:sp>
    <xdr:clientData fPrintsWithSheet="0"/>
  </xdr:twoCellAnchor>
  <xdr:twoCellAnchor>
    <xdr:from>
      <xdr:col>0</xdr:col>
      <xdr:colOff>0</xdr:colOff>
      <xdr:row>42</xdr:row>
      <xdr:rowOff>57150</xdr:rowOff>
    </xdr:from>
    <xdr:to>
      <xdr:col>0</xdr:col>
      <xdr:colOff>1917700</xdr:colOff>
      <xdr:row>43</xdr:row>
      <xdr:rowOff>161925</xdr:rowOff>
    </xdr:to>
    <xdr:sp macro="" textlink="">
      <xdr:nvSpPr>
        <xdr:cNvPr id="1069" name="Tekst 45"/>
        <xdr:cNvSpPr txBox="1">
          <a:spLocks noChangeArrowheads="1"/>
        </xdr:cNvSpPr>
      </xdr:nvSpPr>
      <xdr:spPr bwMode="auto">
        <a:xfrm>
          <a:off x="0" y="5800725"/>
          <a:ext cx="16764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Modellen trenger tall for varer og kundefordringer for å regne nøkkeltall</a:t>
          </a:r>
        </a:p>
      </xdr:txBody>
    </xdr:sp>
    <xdr:clientData fPrintsWithSheet="0"/>
  </xdr:twoCellAnchor>
  <xdr:twoCellAnchor>
    <xdr:from>
      <xdr:col>0</xdr:col>
      <xdr:colOff>0</xdr:colOff>
      <xdr:row>48</xdr:row>
      <xdr:rowOff>114300</xdr:rowOff>
    </xdr:from>
    <xdr:to>
      <xdr:col>0</xdr:col>
      <xdr:colOff>1917700</xdr:colOff>
      <xdr:row>50</xdr:row>
      <xdr:rowOff>47625</xdr:rowOff>
    </xdr:to>
    <xdr:sp macro="" textlink="">
      <xdr:nvSpPr>
        <xdr:cNvPr id="1070" name="Tekst 46"/>
        <xdr:cNvSpPr txBox="1">
          <a:spLocks noChangeArrowheads="1"/>
        </xdr:cNvSpPr>
      </xdr:nvSpPr>
      <xdr:spPr bwMode="auto">
        <a:xfrm>
          <a:off x="0" y="7639050"/>
          <a:ext cx="1917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3333CC"/>
              </a:solidFill>
              <a:latin typeface="Arial"/>
              <a:cs typeface="Arial"/>
            </a:rPr>
            <a:t>Modellen trenger tall for leverandørgjeld for å regne nøkkeltall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47625</xdr:rowOff>
        </xdr:from>
        <xdr:to>
          <xdr:col>0</xdr:col>
          <xdr:colOff>1409700</xdr:colOff>
          <xdr:row>0</xdr:row>
          <xdr:rowOff>276225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 på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47625</xdr:rowOff>
        </xdr:from>
        <xdr:to>
          <xdr:col>2</xdr:col>
          <xdr:colOff>419100</xdr:colOff>
          <xdr:row>0</xdr:row>
          <xdr:rowOff>276225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1419225</xdr:colOff>
          <xdr:row>0</xdr:row>
          <xdr:rowOff>47625</xdr:rowOff>
        </xdr:from>
        <xdr:to>
          <xdr:col>0</xdr:col>
          <xdr:colOff>2657475</xdr:colOff>
          <xdr:row>0</xdr:row>
          <xdr:rowOff>276225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2657475</xdr:colOff>
          <xdr:row>0</xdr:row>
          <xdr:rowOff>47625</xdr:rowOff>
        </xdr:from>
        <xdr:to>
          <xdr:col>1</xdr:col>
          <xdr:colOff>428625</xdr:colOff>
          <xdr:row>0</xdr:row>
          <xdr:rowOff>276225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428625</xdr:colOff>
          <xdr:row>0</xdr:row>
          <xdr:rowOff>47625</xdr:rowOff>
        </xdr:from>
        <xdr:to>
          <xdr:col>3</xdr:col>
          <xdr:colOff>333375</xdr:colOff>
          <xdr:row>0</xdr:row>
          <xdr:rowOff>276225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352425</xdr:colOff>
          <xdr:row>0</xdr:row>
          <xdr:rowOff>47625</xdr:rowOff>
        </xdr:from>
        <xdr:to>
          <xdr:col>4</xdr:col>
          <xdr:colOff>381000</xdr:colOff>
          <xdr:row>0</xdr:row>
          <xdr:rowOff>276225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63500</xdr:rowOff>
    </xdr:from>
    <xdr:to>
      <xdr:col>9</xdr:col>
      <xdr:colOff>466860</xdr:colOff>
      <xdr:row>44</xdr:row>
      <xdr:rowOff>25400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0"/>
          <a:ext cx="7896360" cy="6934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533400</xdr:colOff>
      <xdr:row>7</xdr:row>
      <xdr:rowOff>50800</xdr:rowOff>
    </xdr:from>
    <xdr:to>
      <xdr:col>11</xdr:col>
      <xdr:colOff>88900</xdr:colOff>
      <xdr:row>9</xdr:row>
      <xdr:rowOff>31750</xdr:rowOff>
    </xdr:to>
    <xdr:cxnSp macro="">
      <xdr:nvCxnSpPr>
        <xdr:cNvPr id="4" name="Rett linje 3"/>
        <xdr:cNvCxnSpPr>
          <a:stCxn id="7" idx="1"/>
        </xdr:cNvCxnSpPr>
      </xdr:nvCxnSpPr>
      <xdr:spPr bwMode="auto">
        <a:xfrm flipH="1" flipV="1">
          <a:off x="6311900" y="1320800"/>
          <a:ext cx="2857500" cy="3619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774700</xdr:colOff>
      <xdr:row>7</xdr:row>
      <xdr:rowOff>25400</xdr:rowOff>
    </xdr:from>
    <xdr:to>
      <xdr:col>11</xdr:col>
      <xdr:colOff>88900</xdr:colOff>
      <xdr:row>9</xdr:row>
      <xdr:rowOff>31750</xdr:rowOff>
    </xdr:to>
    <xdr:cxnSp macro="">
      <xdr:nvCxnSpPr>
        <xdr:cNvPr id="5" name="Rett linje 4"/>
        <xdr:cNvCxnSpPr>
          <a:stCxn id="7" idx="1"/>
        </xdr:cNvCxnSpPr>
      </xdr:nvCxnSpPr>
      <xdr:spPr bwMode="auto">
        <a:xfrm flipH="1" flipV="1">
          <a:off x="4076700" y="1295400"/>
          <a:ext cx="5092700" cy="3873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180622</xdr:colOff>
      <xdr:row>10</xdr:row>
      <xdr:rowOff>38101</xdr:rowOff>
    </xdr:from>
    <xdr:to>
      <xdr:col>14</xdr:col>
      <xdr:colOff>469900</xdr:colOff>
      <xdr:row>17</xdr:row>
      <xdr:rowOff>63501</xdr:rowOff>
    </xdr:to>
    <xdr:sp macro="" textlink="">
      <xdr:nvSpPr>
        <xdr:cNvPr id="6" name="TekstSylinder 5"/>
        <xdr:cNvSpPr txBox="1"/>
      </xdr:nvSpPr>
      <xdr:spPr>
        <a:xfrm>
          <a:off x="9261122" y="2032001"/>
          <a:ext cx="2765778" cy="130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regner ut endring i kroner og prosent, og sentrale nøkkeltall (se bilde neste side)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88900</xdr:colOff>
      <xdr:row>8</xdr:row>
      <xdr:rowOff>50800</xdr:rowOff>
    </xdr:from>
    <xdr:to>
      <xdr:col>12</xdr:col>
      <xdr:colOff>673100</xdr:colOff>
      <xdr:row>10</xdr:row>
      <xdr:rowOff>12699</xdr:rowOff>
    </xdr:to>
    <xdr:sp macro="" textlink="">
      <xdr:nvSpPr>
        <xdr:cNvPr id="7" name="TekstSylinder 6"/>
        <xdr:cNvSpPr txBox="1"/>
      </xdr:nvSpPr>
      <xdr:spPr>
        <a:xfrm>
          <a:off x="9169400" y="1663700"/>
          <a:ext cx="14097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342900</xdr:colOff>
      <xdr:row>9</xdr:row>
      <xdr:rowOff>31750</xdr:rowOff>
    </xdr:from>
    <xdr:to>
      <xdr:col>11</xdr:col>
      <xdr:colOff>88900</xdr:colOff>
      <xdr:row>10</xdr:row>
      <xdr:rowOff>127000</xdr:rowOff>
    </xdr:to>
    <xdr:cxnSp macro="">
      <xdr:nvCxnSpPr>
        <xdr:cNvPr id="9" name="Rett linje 8"/>
        <xdr:cNvCxnSpPr>
          <a:stCxn id="7" idx="1"/>
        </xdr:cNvCxnSpPr>
      </xdr:nvCxnSpPr>
      <xdr:spPr bwMode="auto">
        <a:xfrm flipH="1">
          <a:off x="4470400" y="1682750"/>
          <a:ext cx="4699000" cy="285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165100</xdr:colOff>
      <xdr:row>9</xdr:row>
      <xdr:rowOff>0</xdr:rowOff>
    </xdr:from>
    <xdr:to>
      <xdr:col>11</xdr:col>
      <xdr:colOff>50800</xdr:colOff>
      <xdr:row>11</xdr:row>
      <xdr:rowOff>12700</xdr:rowOff>
    </xdr:to>
    <xdr:cxnSp macro="">
      <xdr:nvCxnSpPr>
        <xdr:cNvPr id="10" name="Rett linje 9"/>
        <xdr:cNvCxnSpPr/>
      </xdr:nvCxnSpPr>
      <xdr:spPr bwMode="auto">
        <a:xfrm flipH="1" flipV="1">
          <a:off x="6769100" y="1651000"/>
          <a:ext cx="2362200" cy="342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142522</xdr:colOff>
      <xdr:row>29</xdr:row>
      <xdr:rowOff>1</xdr:rowOff>
    </xdr:from>
    <xdr:to>
      <xdr:col>14</xdr:col>
      <xdr:colOff>431800</xdr:colOff>
      <xdr:row>36</xdr:row>
      <xdr:rowOff>63501</xdr:rowOff>
    </xdr:to>
    <xdr:sp macro="" textlink="">
      <xdr:nvSpPr>
        <xdr:cNvPr id="17" name="TekstSylinder 16"/>
        <xdr:cNvSpPr txBox="1"/>
      </xdr:nvSpPr>
      <xdr:spPr>
        <a:xfrm>
          <a:off x="9223022" y="5384801"/>
          <a:ext cx="2765778" cy="130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å gjøre registrering av inndata raskere, har jeg valgt å la brukeren taste inn summene fra balansen + balansetallene for varebeholdning, kundefordringer og leverandørgjeld. Modellen trenger disse for å regne ut lagringstid, kredittid til kunder og kredittid fra leverandører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12700</xdr:colOff>
      <xdr:row>30</xdr:row>
      <xdr:rowOff>12700</xdr:rowOff>
    </xdr:from>
    <xdr:to>
      <xdr:col>11</xdr:col>
      <xdr:colOff>25400</xdr:colOff>
      <xdr:row>31</xdr:row>
      <xdr:rowOff>114300</xdr:rowOff>
    </xdr:to>
    <xdr:cxnSp macro="">
      <xdr:nvCxnSpPr>
        <xdr:cNvPr id="18" name="Rett linje 17"/>
        <xdr:cNvCxnSpPr/>
      </xdr:nvCxnSpPr>
      <xdr:spPr bwMode="auto">
        <a:xfrm flipH="1">
          <a:off x="3314700" y="5575300"/>
          <a:ext cx="5791200" cy="279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177800</xdr:colOff>
      <xdr:row>30</xdr:row>
      <xdr:rowOff>25400</xdr:rowOff>
    </xdr:from>
    <xdr:to>
      <xdr:col>11</xdr:col>
      <xdr:colOff>12700</xdr:colOff>
      <xdr:row>34</xdr:row>
      <xdr:rowOff>25400</xdr:rowOff>
    </xdr:to>
    <xdr:cxnSp macro="">
      <xdr:nvCxnSpPr>
        <xdr:cNvPr id="21" name="Rett linje 20"/>
        <xdr:cNvCxnSpPr/>
      </xdr:nvCxnSpPr>
      <xdr:spPr bwMode="auto">
        <a:xfrm flipH="1">
          <a:off x="3479800" y="5588000"/>
          <a:ext cx="5613400" cy="711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101600</xdr:colOff>
      <xdr:row>30</xdr:row>
      <xdr:rowOff>25400</xdr:rowOff>
    </xdr:from>
    <xdr:to>
      <xdr:col>11</xdr:col>
      <xdr:colOff>0</xdr:colOff>
      <xdr:row>41</xdr:row>
      <xdr:rowOff>76200</xdr:rowOff>
    </xdr:to>
    <xdr:cxnSp macro="">
      <xdr:nvCxnSpPr>
        <xdr:cNvPr id="24" name="Rett linje 23"/>
        <xdr:cNvCxnSpPr/>
      </xdr:nvCxnSpPr>
      <xdr:spPr bwMode="auto">
        <a:xfrm flipH="1">
          <a:off x="3403600" y="5588000"/>
          <a:ext cx="5676900" cy="2006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7</xdr:col>
      <xdr:colOff>590550</xdr:colOff>
      <xdr:row>48</xdr:row>
      <xdr:rowOff>74084</xdr:rowOff>
    </xdr:from>
    <xdr:to>
      <xdr:col>14</xdr:col>
      <xdr:colOff>601133</xdr:colOff>
      <xdr:row>49</xdr:row>
      <xdr:rowOff>123962</xdr:rowOff>
    </xdr:to>
    <xdr:pic>
      <xdr:nvPicPr>
        <xdr:cNvPr id="27" name="Bilde 2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" t="11976" r="1017" b="10178"/>
        <a:stretch/>
      </xdr:blipFill>
      <xdr:spPr>
        <a:xfrm>
          <a:off x="6369050" y="8913284"/>
          <a:ext cx="5789083" cy="227678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51</xdr:row>
      <xdr:rowOff>63500</xdr:rowOff>
    </xdr:from>
    <xdr:to>
      <xdr:col>12</xdr:col>
      <xdr:colOff>165100</xdr:colOff>
      <xdr:row>63</xdr:row>
      <xdr:rowOff>166324</xdr:rowOff>
    </xdr:to>
    <xdr:pic>
      <xdr:nvPicPr>
        <xdr:cNvPr id="28" name="Bilde 2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8800"/>
          <a:ext cx="10058400" cy="223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U125"/>
  <sheetViews>
    <sheetView showGridLines="0" tabSelected="1" zoomScale="110" zoomScaleNormal="110" zoomScalePageLayoutView="110" workbookViewId="0">
      <pane xSplit="1" ySplit="18" topLeftCell="B19" activePane="bottomRight" state="frozen"/>
      <selection pane="topRight" activeCell="B1" sqref="B1"/>
      <selection pane="bottomLeft" activeCell="A15" sqref="A15"/>
      <selection pane="bottomRight" activeCell="D25" sqref="D25"/>
    </sheetView>
  </sheetViews>
  <sheetFormatPr baseColWidth="10" defaultColWidth="9.140625" defaultRowHeight="14.25"/>
  <cols>
    <col min="1" max="1" width="42.85546875" style="4" customWidth="1"/>
    <col min="2" max="3" width="12.28515625" style="17" customWidth="1"/>
    <col min="4" max="4" width="11.7109375" style="17" customWidth="1"/>
    <col min="5" max="5" width="11.7109375" style="18" customWidth="1"/>
    <col min="6" max="6" width="12.28515625" style="19" customWidth="1"/>
    <col min="7" max="11" width="11.7109375" style="4" customWidth="1"/>
    <col min="12" max="12" width="52.42578125" style="6" customWidth="1"/>
    <col min="13" max="13" width="12.42578125" style="7" customWidth="1"/>
    <col min="14" max="14" width="12.42578125" style="56" customWidth="1"/>
    <col min="15" max="16" width="12.42578125" style="57" customWidth="1"/>
    <col min="17" max="16384" width="9.140625" style="4"/>
  </cols>
  <sheetData>
    <row r="1" spans="1:21" ht="24" customHeight="1">
      <c r="A1" s="1"/>
      <c r="B1" s="14"/>
      <c r="C1" s="14"/>
      <c r="D1" s="14"/>
      <c r="E1" s="216"/>
      <c r="F1" s="216" t="s">
        <v>59</v>
      </c>
      <c r="G1" s="1"/>
      <c r="H1" s="1"/>
      <c r="I1" s="1"/>
      <c r="J1" s="1"/>
      <c r="K1" s="1"/>
      <c r="L1" s="2"/>
      <c r="M1" s="3"/>
      <c r="N1" s="49"/>
      <c r="O1" s="50"/>
      <c r="P1" s="50"/>
      <c r="Q1" s="1"/>
      <c r="R1" s="1"/>
      <c r="S1" s="1"/>
      <c r="T1" s="1"/>
      <c r="U1" s="1"/>
    </row>
    <row r="2" spans="1:21" ht="5.25" customHeight="1">
      <c r="A2" s="1"/>
      <c r="B2" s="14"/>
      <c r="C2" s="14"/>
      <c r="D2" s="14"/>
      <c r="E2" s="15"/>
      <c r="F2" s="16"/>
      <c r="G2" s="1"/>
      <c r="H2" s="1"/>
      <c r="I2" s="1"/>
      <c r="J2" s="1"/>
      <c r="K2" s="1"/>
      <c r="L2" s="2"/>
      <c r="M2" s="3"/>
      <c r="N2" s="49"/>
      <c r="O2" s="50"/>
      <c r="P2" s="50"/>
      <c r="Q2" s="1"/>
      <c r="R2" s="1"/>
      <c r="S2" s="1"/>
      <c r="T2" s="1"/>
      <c r="U2" s="1"/>
    </row>
    <row r="3" spans="1:21" s="8" customFormat="1" ht="15" hidden="1">
      <c r="A3" s="295" t="s">
        <v>60</v>
      </c>
      <c r="B3" s="291" t="s">
        <v>1</v>
      </c>
      <c r="C3" s="292" t="s">
        <v>0</v>
      </c>
      <c r="D3" s="292" t="s">
        <v>0</v>
      </c>
      <c r="E3" s="293" t="s">
        <v>63</v>
      </c>
      <c r="F3" s="293" t="s">
        <v>120</v>
      </c>
      <c r="G3" s="293" t="s">
        <v>62</v>
      </c>
      <c r="H3" s="293" t="s">
        <v>65</v>
      </c>
      <c r="I3" s="217" t="s">
        <v>52</v>
      </c>
      <c r="J3" s="48"/>
      <c r="K3" s="48"/>
      <c r="L3" s="9"/>
      <c r="M3" s="10"/>
      <c r="N3" s="51"/>
      <c r="O3" s="52"/>
      <c r="P3" s="52"/>
    </row>
    <row r="4" spans="1:21" s="203" customFormat="1" ht="25.5" hidden="1">
      <c r="A4" s="218"/>
      <c r="B4" s="219" t="s">
        <v>4</v>
      </c>
      <c r="C4" s="220" t="s">
        <v>50</v>
      </c>
      <c r="D4" s="220" t="s">
        <v>51</v>
      </c>
      <c r="E4" s="221" t="s">
        <v>64</v>
      </c>
      <c r="F4" s="221" t="s">
        <v>121</v>
      </c>
      <c r="G4" s="222" t="s">
        <v>72</v>
      </c>
      <c r="H4" s="221" t="s">
        <v>66</v>
      </c>
      <c r="I4" s="223" t="s">
        <v>53</v>
      </c>
      <c r="J4" s="202"/>
      <c r="K4" s="202"/>
      <c r="L4" s="204"/>
      <c r="M4" s="205"/>
      <c r="N4" s="206"/>
      <c r="O4" s="207"/>
      <c r="P4" s="207"/>
    </row>
    <row r="5" spans="1:21" s="11" customFormat="1" hidden="1">
      <c r="A5" s="224" t="str">
        <f>"Nøkkeltall fra regnskapet for "&amp;IF(år&lt;&gt;0,år,"År x1")</f>
        <v>Nøkkeltall fra regnskapet for År x1</v>
      </c>
      <c r="B5" s="225" t="str">
        <f>IF(((tkdå+tkfå)/2)=0," ",(dresdå+rentedå)/((tkdå+tkfå)/IF(tkfå=0,1,2)))</f>
        <v xml:space="preserve"> </v>
      </c>
      <c r="C5" s="225" t="str">
        <f>IF(((ekfå+ekdå)/2)=0," ",Ordresførskattdå/((ekfå+ekdå)/IF(ekfå=0,1,2)))</f>
        <v xml:space="preserve"> </v>
      </c>
      <c r="D5" s="225" t="str">
        <f>IF(((ekfå+ekdå)/2)=0," ",ordresdå/((ekfå+ekdå)/IF(ekfå=0,1,2)))</f>
        <v xml:space="preserve"> </v>
      </c>
      <c r="E5" s="225" t="str">
        <f>IF(drintdå=0,"",(drintdå-varekostdå)/drintdå)</f>
        <v/>
      </c>
      <c r="F5" s="225" t="str">
        <f>IF(drintdå=0," ",(dresdå+rentedå)/drintdå)</f>
        <v xml:space="preserve"> </v>
      </c>
      <c r="G5" s="226" t="str">
        <f>IF(drintdå=0,"",dresdå/drintdå)</f>
        <v/>
      </c>
      <c r="H5" s="258" t="str">
        <f>IF(drintdå=0," ",(drintdå/((tkfå+tkdå)/IF(tkfå=0,1,2))))</f>
        <v xml:space="preserve"> </v>
      </c>
      <c r="I5" s="256" t="str">
        <f>IF(((gjeldfå+gjelddå)/2)=0," ",rentekostndå/((gjeldfå+gjelddå)/IF(gjeldfå=0,1,2)))</f>
        <v xml:space="preserve"> </v>
      </c>
      <c r="J5" s="48"/>
      <c r="K5" s="48"/>
      <c r="L5" s="12"/>
      <c r="M5" s="13"/>
      <c r="N5" s="53"/>
      <c r="O5" s="54"/>
      <c r="P5" s="54"/>
    </row>
    <row r="6" spans="1:21" s="11" customFormat="1" ht="15" hidden="1" thickBot="1">
      <c r="A6" s="227" t="str">
        <f>"Nøkkeltall fra regnskapet for "&amp;IF(år&lt;&gt;0,år-1,"År x0")</f>
        <v>Nøkkeltall fra regnskapet for År x0</v>
      </c>
      <c r="B6" s="228" t="str">
        <f>IF(((tkfå+tkib)/2)=0," ",IF(dresfå=0," ",(dresfå+rentefå)/((tkfå+tkib)/IF(tkib=0,1,2))))</f>
        <v xml:space="preserve"> </v>
      </c>
      <c r="C6" s="228" t="str">
        <f>IF(((ekfå+ekib)/2)=0," ",IF(Ordresførskattfå=0," ",Ordresførskattfå/((ekfå+ekib)/IF(ekib=0,1,2))))</f>
        <v xml:space="preserve"> </v>
      </c>
      <c r="D6" s="228" t="str">
        <f>IF(((ekfå+ekib)/2)=0," ",IF(ordresfå=0," ",ordresfå/((ekfå+ekib)/IF(ekib=0,1,2))))</f>
        <v xml:space="preserve"> </v>
      </c>
      <c r="E6" s="228" t="str">
        <f>IF(drintfå=0,"",(drintfå-varekostfå)/drintfå)</f>
        <v/>
      </c>
      <c r="F6" s="228" t="str">
        <f>IF(drintfå=0," ",(dresfå+rentefå)/drintfå)</f>
        <v xml:space="preserve"> </v>
      </c>
      <c r="G6" s="228" t="str">
        <f>IF(drintfå=0,"",dresfå/drintfå)</f>
        <v/>
      </c>
      <c r="H6" s="259" t="str">
        <f>IF(drintfå=0," ",IF(drintfå=0," ",(drintfå/((tkfå+tkib)/IF(tkib=0,1,2)))))</f>
        <v xml:space="preserve"> </v>
      </c>
      <c r="I6" s="257" t="str">
        <f>IF(((gjeldfå+gjeldib)/2)=0," ",IF(rentekostnfå=0," ",rentekostnfå/((gjeldfå+gjeldib)/IF(gjeldib=0,1,2))))</f>
        <v xml:space="preserve"> </v>
      </c>
      <c r="J6" s="48"/>
      <c r="K6" s="48"/>
      <c r="L6" s="12"/>
      <c r="M6" s="13"/>
      <c r="N6" s="53"/>
      <c r="O6" s="54"/>
      <c r="P6" s="54"/>
    </row>
    <row r="7" spans="1:21" s="11" customFormat="1" hidden="1">
      <c r="A7" s="297" t="s">
        <v>61</v>
      </c>
      <c r="B7" s="236" t="s">
        <v>2</v>
      </c>
      <c r="C7" s="236" t="s">
        <v>2</v>
      </c>
      <c r="D7" s="236" t="s">
        <v>8</v>
      </c>
      <c r="E7" s="327" t="s">
        <v>127</v>
      </c>
      <c r="F7" s="237" t="s">
        <v>76</v>
      </c>
      <c r="G7" s="237" t="s">
        <v>3</v>
      </c>
      <c r="H7" s="238" t="s">
        <v>6</v>
      </c>
      <c r="I7" s="239" t="s">
        <v>6</v>
      </c>
      <c r="J7" s="48"/>
      <c r="K7" s="48"/>
      <c r="L7" s="12"/>
      <c r="M7" s="13"/>
      <c r="N7" s="53"/>
      <c r="O7" s="54"/>
      <c r="P7" s="54"/>
    </row>
    <row r="8" spans="1:21" s="11" customFormat="1" hidden="1">
      <c r="A8" s="240"/>
      <c r="B8" s="288" t="s">
        <v>109</v>
      </c>
      <c r="C8" s="288" t="s">
        <v>110</v>
      </c>
      <c r="D8" s="241" t="s">
        <v>54</v>
      </c>
      <c r="E8" s="288" t="s">
        <v>128</v>
      </c>
      <c r="F8" s="242" t="s">
        <v>77</v>
      </c>
      <c r="G8" s="243" t="s">
        <v>5</v>
      </c>
      <c r="H8" s="244" t="s">
        <v>9</v>
      </c>
      <c r="I8" s="245" t="s">
        <v>10</v>
      </c>
      <c r="J8" s="48"/>
      <c r="K8" s="48"/>
      <c r="L8" s="12"/>
      <c r="M8" s="13"/>
      <c r="N8" s="53"/>
      <c r="O8" s="54"/>
      <c r="P8" s="54"/>
    </row>
    <row r="9" spans="1:21" s="11" customFormat="1" hidden="1">
      <c r="A9" s="235" t="str">
        <f>"Nøkkeltall fra regnskapet for "&amp;IF(år&lt;&gt;0,år,"År x1")</f>
        <v>Nøkkeltall fra regnskapet for År x1</v>
      </c>
      <c r="B9" s="289" t="str">
        <f>IF(kgdå=0," ",omdå/kgdå)</f>
        <v xml:space="preserve"> </v>
      </c>
      <c r="C9" s="289" t="str">
        <f>IF(kgdå=0," ",(omdå-vldå)/kgdå)</f>
        <v xml:space="preserve"> </v>
      </c>
      <c r="D9" s="263" t="str">
        <f>IF((omdå-kgdå)=0,"",omdå-kgdå)</f>
        <v/>
      </c>
      <c r="E9" s="289" t="str">
        <f>IF((omdå-kgdå)=0,"",(omdå-kgdå)/salgdå)</f>
        <v/>
      </c>
      <c r="F9" s="341" t="str">
        <f>IF(vldå=0," ",((varekostdå/((vlfå+vldå)/IF(vlfå=0,1,2)))))</f>
        <v xml:space="preserve"> </v>
      </c>
      <c r="G9" s="246" t="str">
        <f>IF(vldå=0," ",360/(varekostdå/((vlfå+vldå)/IF(vlfå=0,1,2))))</f>
        <v xml:space="preserve"> </v>
      </c>
      <c r="H9" s="246" t="str">
        <f>IF(kunderdå=0," ",IF(salgdå=0," ",360/(salgdå*(1+mva)/((kunderfå+kunderdå)/IF(kunderfå=0,1,2)))))</f>
        <v xml:space="preserve"> </v>
      </c>
      <c r="I9" s="247" t="str">
        <f>IF(levgjelddå=0," ",IF(varekostdå=0," ",360/(varekostdå*(1+mva)/((levgjeldfå+levgjelddå)/IF(levgjeldfå=0,1,2)))))</f>
        <v xml:space="preserve"> </v>
      </c>
      <c r="J9" s="48"/>
      <c r="K9" s="48"/>
      <c r="L9" s="12"/>
      <c r="M9" s="13"/>
      <c r="N9" s="53"/>
      <c r="O9" s="54"/>
      <c r="P9" s="54"/>
    </row>
    <row r="10" spans="1:21" s="11" customFormat="1" ht="15" hidden="1" thickBot="1">
      <c r="A10" s="248" t="str">
        <f>"Nøkkeltall fra regnskapet for "&amp;IF(år&lt;&gt;0,år-1,"År x0")</f>
        <v>Nøkkeltall fra regnskapet for År x0</v>
      </c>
      <c r="B10" s="290" t="str">
        <f>IF(kgfå=0," ",omfå/kgfå)</f>
        <v xml:space="preserve"> </v>
      </c>
      <c r="C10" s="290" t="str">
        <f>IF(kgfå=0," ",(omfå-vlfå)/kgfå)</f>
        <v xml:space="preserve"> </v>
      </c>
      <c r="D10" s="264" t="str">
        <f>IF((omfå-kgfå)=0,"",omfå-kgfå)</f>
        <v/>
      </c>
      <c r="E10" s="290" t="str">
        <f>IF((omfå-kgfå)=0,"",(omfå-kgfå)/salgfå)</f>
        <v/>
      </c>
      <c r="F10" s="342" t="str">
        <f>IF(vlfå=0," ",IF(varekostfå=0," ",(varekostfå/((vlfå+vlib)/IF(vlib=0,1,2)))))</f>
        <v xml:space="preserve"> </v>
      </c>
      <c r="G10" s="249" t="str">
        <f>IF(vlfå=0," ",IF(varekostfå=0," ",360/(varekostfå/((vlfå+vlib)/IF(vlib=0,1,2)))))</f>
        <v xml:space="preserve"> </v>
      </c>
      <c r="H10" s="249" t="str">
        <f>IF(kunderfå=0," ",IF(salgfå=0," ",360/(salgfå*(1+mva)/((kunderib+kunderfå)/IF(kunderib=0,1,2)))))</f>
        <v xml:space="preserve"> </v>
      </c>
      <c r="I10" s="250" t="str">
        <f>IF(levgjeldfå=0," ",IF(varekostfå=0," ",360/(varekostfå*(1+mva)/((levgjeldib+levgjeldfå)/IF(levgjeldib=0,1,2)))))</f>
        <v xml:space="preserve"> </v>
      </c>
      <c r="J10" s="48"/>
      <c r="K10" s="48"/>
      <c r="L10" s="12"/>
      <c r="M10" s="13"/>
      <c r="N10" s="53"/>
      <c r="O10" s="54"/>
      <c r="P10" s="54"/>
    </row>
    <row r="11" spans="1:21" s="11" customFormat="1" hidden="1">
      <c r="A11" s="298" t="s">
        <v>160</v>
      </c>
      <c r="B11" s="251" t="s">
        <v>7</v>
      </c>
      <c r="C11" s="230" t="s">
        <v>67</v>
      </c>
      <c r="D11" s="260" t="s">
        <v>75</v>
      </c>
      <c r="E11" s="260" t="s">
        <v>73</v>
      </c>
      <c r="F11" s="260" t="s">
        <v>70</v>
      </c>
      <c r="G11" s="262" t="s">
        <v>68</v>
      </c>
      <c r="H11" s="48"/>
      <c r="I11" s="48"/>
      <c r="J11" s="48"/>
      <c r="K11" s="48"/>
      <c r="L11" s="12"/>
      <c r="M11" s="13"/>
      <c r="N11" s="53"/>
      <c r="O11" s="54"/>
      <c r="P11" s="54"/>
    </row>
    <row r="12" spans="1:21" s="11" customFormat="1" hidden="1">
      <c r="A12" s="231"/>
      <c r="B12" s="233" t="s">
        <v>11</v>
      </c>
      <c r="C12" s="232" t="s">
        <v>71</v>
      </c>
      <c r="D12" s="261" t="s">
        <v>74</v>
      </c>
      <c r="E12" s="261" t="s">
        <v>74</v>
      </c>
      <c r="F12" s="294" t="s">
        <v>69</v>
      </c>
      <c r="G12" s="296" t="s">
        <v>155</v>
      </c>
      <c r="H12" s="48"/>
      <c r="I12" s="48"/>
      <c r="J12" s="48"/>
      <c r="K12" s="48"/>
      <c r="L12" s="12"/>
      <c r="M12" s="13"/>
      <c r="N12" s="53"/>
      <c r="O12" s="54"/>
      <c r="P12" s="54"/>
    </row>
    <row r="13" spans="1:21" s="11" customFormat="1" hidden="1">
      <c r="A13" s="229" t="str">
        <f>"Nøkkeltall fra regnskapet for "&amp;IF(år&lt;&gt;0,år,"År x1")</f>
        <v>Nøkkeltall fra regnskapet for År x1</v>
      </c>
      <c r="B13" s="252" t="str">
        <f>IF(tkdå=0," ",ekdå/tkdå)</f>
        <v xml:space="preserve"> </v>
      </c>
      <c r="C13" s="252" t="str">
        <f>IF(ekdå=0," ",(lgdå+kgdå)/ekdå)</f>
        <v xml:space="preserve"> </v>
      </c>
      <c r="D13" s="252" t="str">
        <f>IF(tkdå=0,"",lgdå/tkdå)</f>
        <v/>
      </c>
      <c r="E13" s="252" t="str">
        <f>IF(tkdå=0,"",kgdå/tkdå)</f>
        <v/>
      </c>
      <c r="F13" s="252" t="str">
        <f>IF(vldå=0,"",akdå/vldå)</f>
        <v/>
      </c>
      <c r="G13" s="253" t="str">
        <f>IF((lgdå+ekdå)=0,"",andå/(lgdå+ekdå))</f>
        <v/>
      </c>
      <c r="H13" s="48"/>
      <c r="I13" s="48"/>
      <c r="J13" s="48"/>
      <c r="K13" s="48"/>
      <c r="L13" s="12"/>
      <c r="M13" s="13"/>
      <c r="N13" s="53"/>
      <c r="O13" s="54"/>
      <c r="P13" s="54"/>
    </row>
    <row r="14" spans="1:21" s="11" customFormat="1" ht="15" hidden="1" thickBot="1">
      <c r="A14" s="234" t="str">
        <f>"Nøkkeltall fra regnskapet for "&amp;IF(år&lt;&gt;0,år-1,"År x0")</f>
        <v>Nøkkeltall fra regnskapet for År x0</v>
      </c>
      <c r="B14" s="254" t="str">
        <f>IF(tkfå=0," ",ekfå/tkfå)</f>
        <v xml:space="preserve"> </v>
      </c>
      <c r="C14" s="254" t="str">
        <f>IF(ekfå=0," ",(lgfå+kgfå)/ekfå)</f>
        <v xml:space="preserve"> </v>
      </c>
      <c r="D14" s="254" t="str">
        <f>IF(tkfå=0,"",lgfå/tkfå)</f>
        <v/>
      </c>
      <c r="E14" s="254" t="str">
        <f>IF(tkfå=0,"",kgfå/tkfå)</f>
        <v/>
      </c>
      <c r="F14" s="254" t="str">
        <f>IF(vlfå=0,"",akfå/vlfå)</f>
        <v/>
      </c>
      <c r="G14" s="255" t="str">
        <f>IF((lgfå+ekfå)=0,"",anfå/(lgfå+ekfå))</f>
        <v/>
      </c>
      <c r="H14" s="48"/>
      <c r="I14" s="48"/>
      <c r="J14" s="48"/>
      <c r="K14" s="48"/>
      <c r="L14" s="12"/>
      <c r="M14" s="13"/>
      <c r="N14" s="53"/>
      <c r="O14" s="54"/>
      <c r="P14" s="54"/>
    </row>
    <row r="15" spans="1:21" s="11" customFormat="1" ht="15">
      <c r="A15" s="75" t="s">
        <v>12</v>
      </c>
      <c r="B15" s="181"/>
      <c r="C15" s="60" t="s">
        <v>13</v>
      </c>
      <c r="D15" s="265"/>
      <c r="E15" s="208"/>
      <c r="F15" s="209"/>
      <c r="G15" s="58"/>
      <c r="H15" s="59"/>
      <c r="I15" s="59"/>
      <c r="J15" s="59"/>
      <c r="K15" s="59"/>
      <c r="L15" s="12"/>
      <c r="M15" s="13"/>
      <c r="O15" s="54"/>
      <c r="P15" s="54"/>
    </row>
    <row r="16" spans="1:21" s="11" customFormat="1" ht="15.75" thickBot="1">
      <c r="A16" s="165" t="s">
        <v>14</v>
      </c>
      <c r="B16" s="100">
        <v>0.25</v>
      </c>
      <c r="C16" s="60" t="s">
        <v>15</v>
      </c>
      <c r="D16" s="329"/>
      <c r="E16" s="101"/>
      <c r="F16" s="102"/>
      <c r="G16" s="59"/>
      <c r="H16" s="59"/>
      <c r="I16" s="59"/>
      <c r="J16" s="59"/>
      <c r="K16" s="59"/>
      <c r="L16" s="12"/>
      <c r="M16" s="13"/>
      <c r="O16" s="54"/>
      <c r="P16" s="54"/>
    </row>
    <row r="17" spans="1:18" ht="13.7" customHeight="1">
      <c r="A17" s="61" t="s">
        <v>16</v>
      </c>
      <c r="B17" s="117" t="s">
        <v>17</v>
      </c>
      <c r="C17" s="63" t="s">
        <v>17</v>
      </c>
      <c r="D17" s="63" t="s">
        <v>18</v>
      </c>
      <c r="E17" s="64" t="s">
        <v>18</v>
      </c>
      <c r="F17" s="65"/>
      <c r="G17" s="59"/>
      <c r="H17" s="59"/>
      <c r="I17" s="59"/>
      <c r="J17" s="59"/>
      <c r="K17" s="59"/>
      <c r="L17" s="45"/>
      <c r="M17" s="45"/>
      <c r="O17" s="55"/>
      <c r="P17" s="55"/>
      <c r="Q17" s="45"/>
      <c r="R17" s="45"/>
    </row>
    <row r="18" spans="1:18" ht="13.7" customHeight="1" thickBot="1">
      <c r="A18" s="66"/>
      <c r="B18" s="67" t="str">
        <f>"for "&amp;IF(år&lt;&gt;0,år,"år x1")</f>
        <v>for år x1</v>
      </c>
      <c r="C18" s="68" t="str">
        <f>"for "&amp;IF(år&lt;&gt;0,år-1,"år x0")</f>
        <v>for år x0</v>
      </c>
      <c r="D18" s="68"/>
      <c r="E18" s="69" t="s">
        <v>19</v>
      </c>
      <c r="F18" s="65"/>
      <c r="G18" s="59"/>
      <c r="H18" s="59"/>
      <c r="I18" s="70"/>
      <c r="J18" s="70"/>
      <c r="K18" s="70"/>
      <c r="L18" s="45"/>
      <c r="M18" s="45"/>
      <c r="O18" s="55"/>
      <c r="P18" s="55"/>
      <c r="Q18" s="45"/>
      <c r="R18" s="45"/>
    </row>
    <row r="19" spans="1:18" ht="12.75" customHeight="1">
      <c r="A19" s="107" t="s">
        <v>20</v>
      </c>
      <c r="B19" s="106"/>
      <c r="C19" s="106"/>
      <c r="D19" s="71">
        <f t="shared" ref="D19:D27" si="0">regnskap-regnskapfå</f>
        <v>0</v>
      </c>
      <c r="E19" s="72" t="str">
        <f t="shared" ref="E19:E27" si="1">IF(C19=0,"",D19/C19)</f>
        <v/>
      </c>
      <c r="F19" s="65"/>
      <c r="G19" s="59"/>
      <c r="H19" s="59"/>
      <c r="I19" s="59"/>
      <c r="J19" s="59"/>
      <c r="K19" s="59"/>
      <c r="L19" s="45"/>
      <c r="M19" s="45"/>
      <c r="O19" s="55"/>
      <c r="P19" s="55"/>
      <c r="Q19" s="45"/>
      <c r="R19" s="45"/>
    </row>
    <row r="20" spans="1:18" ht="12.75" customHeight="1">
      <c r="A20" s="108" t="s">
        <v>21</v>
      </c>
      <c r="B20" s="163"/>
      <c r="C20" s="164"/>
      <c r="D20" s="71">
        <f t="shared" si="0"/>
        <v>0</v>
      </c>
      <c r="E20" s="72" t="str">
        <f t="shared" si="1"/>
        <v/>
      </c>
      <c r="F20" s="65"/>
      <c r="G20" s="59"/>
      <c r="H20" s="59"/>
      <c r="I20" s="59"/>
      <c r="J20" s="59"/>
      <c r="K20" s="59"/>
      <c r="L20" s="45"/>
      <c r="M20" s="45"/>
      <c r="O20" s="55"/>
      <c r="P20" s="55"/>
      <c r="Q20" s="45"/>
      <c r="R20" s="45"/>
    </row>
    <row r="21" spans="1:18" ht="20.25" customHeight="1">
      <c r="A21" s="111" t="s">
        <v>22</v>
      </c>
      <c r="B21" s="112">
        <f>SUM(B19:B20)</f>
        <v>0</v>
      </c>
      <c r="C21" s="112">
        <f>SUM(C19:C20)</f>
        <v>0</v>
      </c>
      <c r="D21" s="109">
        <f t="shared" si="0"/>
        <v>0</v>
      </c>
      <c r="E21" s="110" t="str">
        <f t="shared" si="1"/>
        <v/>
      </c>
      <c r="F21" s="65"/>
      <c r="G21" s="59"/>
      <c r="H21" s="59"/>
      <c r="I21" s="70"/>
      <c r="J21" s="70"/>
      <c r="K21" s="70"/>
      <c r="L21" s="45"/>
      <c r="M21" s="45"/>
      <c r="N21" s="55"/>
      <c r="O21" s="55"/>
      <c r="P21" s="55"/>
      <c r="Q21" s="45"/>
      <c r="R21" s="45"/>
    </row>
    <row r="22" spans="1:18" ht="14.25" customHeight="1">
      <c r="A22" s="212" t="s">
        <v>55</v>
      </c>
      <c r="B22" s="104"/>
      <c r="C22" s="104"/>
      <c r="D22" s="71">
        <f t="shared" si="0"/>
        <v>0</v>
      </c>
      <c r="E22" s="72" t="str">
        <f t="shared" si="1"/>
        <v/>
      </c>
      <c r="F22" s="65"/>
      <c r="G22" s="59"/>
      <c r="H22" s="59"/>
      <c r="I22" s="70"/>
      <c r="J22" s="70"/>
      <c r="K22" s="70"/>
      <c r="L22" s="45"/>
      <c r="M22" s="45"/>
      <c r="N22" s="55"/>
      <c r="O22" s="55"/>
      <c r="P22" s="55"/>
      <c r="Q22" s="45"/>
      <c r="R22" s="45"/>
    </row>
    <row r="23" spans="1:18" ht="14.25" customHeight="1">
      <c r="A23" s="213" t="s">
        <v>56</v>
      </c>
      <c r="B23" s="104"/>
      <c r="C23" s="104"/>
      <c r="D23" s="71">
        <f t="shared" si="0"/>
        <v>0</v>
      </c>
      <c r="E23" s="72" t="str">
        <f t="shared" si="1"/>
        <v/>
      </c>
      <c r="F23" s="65"/>
      <c r="G23" s="59"/>
      <c r="H23" s="59"/>
      <c r="I23" s="70"/>
      <c r="J23" s="70"/>
      <c r="K23" s="70"/>
      <c r="L23" s="45"/>
      <c r="M23" s="45"/>
      <c r="N23" s="55"/>
      <c r="O23" s="55"/>
      <c r="P23" s="55"/>
      <c r="Q23" s="45"/>
      <c r="R23" s="45"/>
    </row>
    <row r="24" spans="1:18" ht="14.25" customHeight="1">
      <c r="A24" s="214" t="s">
        <v>57</v>
      </c>
      <c r="B24" s="104"/>
      <c r="C24" s="104"/>
      <c r="D24" s="71">
        <f t="shared" si="0"/>
        <v>0</v>
      </c>
      <c r="E24" s="72" t="str">
        <f t="shared" ref="E24" si="2">IF(C24=0,"",D24/C24)</f>
        <v/>
      </c>
      <c r="F24" s="65"/>
      <c r="G24" s="59"/>
      <c r="H24" s="59"/>
      <c r="I24" s="70"/>
      <c r="J24" s="70"/>
      <c r="K24" s="70"/>
      <c r="L24" s="45"/>
      <c r="M24" s="45"/>
      <c r="N24" s="55"/>
      <c r="O24" s="55"/>
      <c r="P24" s="55"/>
      <c r="Q24" s="45"/>
      <c r="R24" s="45"/>
    </row>
    <row r="25" spans="1:18" ht="14.25" customHeight="1">
      <c r="A25" s="215" t="s">
        <v>58</v>
      </c>
      <c r="B25" s="103"/>
      <c r="C25" s="103"/>
      <c r="D25" s="73">
        <f t="shared" si="0"/>
        <v>0</v>
      </c>
      <c r="E25" s="74" t="str">
        <f t="shared" si="1"/>
        <v/>
      </c>
      <c r="F25" s="65"/>
      <c r="G25" s="59"/>
      <c r="H25" s="59"/>
      <c r="I25" s="70"/>
      <c r="J25" s="70"/>
      <c r="K25" s="70"/>
      <c r="L25" s="45"/>
      <c r="M25" s="45"/>
      <c r="N25" s="55"/>
      <c r="O25" s="55"/>
      <c r="P25" s="55"/>
      <c r="Q25" s="45"/>
      <c r="R25" s="45"/>
    </row>
    <row r="26" spans="1:18" ht="20.25" customHeight="1">
      <c r="A26" s="77" t="s">
        <v>23</v>
      </c>
      <c r="B26" s="78">
        <f>SUM(B22:B25)</f>
        <v>0</v>
      </c>
      <c r="C26" s="78">
        <f>SUM(C22:C25)</f>
        <v>0</v>
      </c>
      <c r="D26" s="79">
        <f t="shared" si="0"/>
        <v>0</v>
      </c>
      <c r="E26" s="80" t="str">
        <f t="shared" si="1"/>
        <v/>
      </c>
      <c r="F26" s="65"/>
      <c r="G26" s="59"/>
      <c r="H26" s="59"/>
      <c r="I26" s="70"/>
      <c r="J26" s="70"/>
      <c r="K26" s="70"/>
      <c r="L26" s="45"/>
      <c r="M26" s="45"/>
      <c r="N26" s="55"/>
      <c r="O26" s="55"/>
      <c r="P26" s="55"/>
      <c r="Q26" s="45"/>
      <c r="R26" s="45"/>
    </row>
    <row r="27" spans="1:18" ht="19.7" customHeight="1">
      <c r="A27" s="77" t="s">
        <v>24</v>
      </c>
      <c r="B27" s="78">
        <f>B21-B26</f>
        <v>0</v>
      </c>
      <c r="C27" s="78">
        <f>C21-C26</f>
        <v>0</v>
      </c>
      <c r="D27" s="79">
        <f t="shared" si="0"/>
        <v>0</v>
      </c>
      <c r="E27" s="80" t="str">
        <f t="shared" si="1"/>
        <v/>
      </c>
      <c r="F27" s="65"/>
      <c r="G27" s="59"/>
      <c r="H27" s="59"/>
      <c r="I27" s="70"/>
      <c r="J27" s="70"/>
      <c r="K27" s="70"/>
      <c r="L27" s="45"/>
      <c r="M27" s="45"/>
      <c r="N27" s="55"/>
      <c r="O27" s="55"/>
      <c r="P27" s="55"/>
      <c r="Q27" s="45"/>
      <c r="R27" s="45"/>
    </row>
    <row r="28" spans="1:18" ht="14.25" customHeight="1">
      <c r="A28" s="97" t="s">
        <v>25</v>
      </c>
      <c r="B28" s="104"/>
      <c r="C28" s="104"/>
      <c r="D28" s="71">
        <f t="shared" ref="D28:D44" si="3">regnskap-regnskapfå</f>
        <v>0</v>
      </c>
      <c r="E28" s="72" t="str">
        <f t="shared" ref="E28:E44" si="4">IF(C28=0,"",D28/C28)</f>
        <v/>
      </c>
      <c r="F28" s="81"/>
      <c r="G28" s="70"/>
      <c r="H28" s="70"/>
      <c r="I28" s="70"/>
      <c r="J28" s="70"/>
      <c r="K28" s="70"/>
      <c r="L28" s="45"/>
      <c r="M28" s="45"/>
      <c r="N28" s="55"/>
      <c r="O28" s="55"/>
      <c r="P28" s="55"/>
      <c r="Q28" s="45"/>
      <c r="R28" s="45"/>
    </row>
    <row r="29" spans="1:18" ht="14.25" customHeight="1">
      <c r="A29" s="76" t="s">
        <v>26</v>
      </c>
      <c r="B29" s="103"/>
      <c r="C29" s="103"/>
      <c r="D29" s="73">
        <f t="shared" si="3"/>
        <v>0</v>
      </c>
      <c r="E29" s="74" t="str">
        <f t="shared" si="4"/>
        <v/>
      </c>
      <c r="F29" s="81"/>
      <c r="G29" s="70"/>
      <c r="H29" s="70"/>
      <c r="I29" s="70"/>
      <c r="J29" s="70"/>
      <c r="K29" s="70"/>
      <c r="L29" s="45"/>
      <c r="M29" s="45"/>
      <c r="N29" s="55"/>
      <c r="O29" s="55"/>
      <c r="P29" s="55"/>
      <c r="Q29" s="45"/>
      <c r="R29" s="45"/>
    </row>
    <row r="30" spans="1:18" ht="20.25" customHeight="1">
      <c r="A30" s="83" t="s">
        <v>27</v>
      </c>
      <c r="B30" s="78">
        <f>B27+B28-B29</f>
        <v>0</v>
      </c>
      <c r="C30" s="78">
        <f>C27+C28-C29</f>
        <v>0</v>
      </c>
      <c r="D30" s="85">
        <f>regnskap-regnskapfå</f>
        <v>0</v>
      </c>
      <c r="E30" s="80" t="str">
        <f>IF(C30=0,"",D30/C30)</f>
        <v/>
      </c>
      <c r="F30" s="81"/>
      <c r="G30" s="70"/>
      <c r="H30" s="70"/>
      <c r="I30" s="70"/>
      <c r="J30" s="70"/>
      <c r="K30" s="70"/>
      <c r="L30" s="45"/>
      <c r="M30" s="45"/>
      <c r="N30" s="55"/>
      <c r="O30" s="55"/>
      <c r="P30" s="55"/>
      <c r="Q30" s="45"/>
      <c r="R30" s="45"/>
    </row>
    <row r="31" spans="1:18" ht="14.25" customHeight="1">
      <c r="A31" s="76" t="s">
        <v>28</v>
      </c>
      <c r="B31" s="103"/>
      <c r="C31" s="103"/>
      <c r="D31" s="73">
        <f t="shared" si="3"/>
        <v>0</v>
      </c>
      <c r="E31" s="74" t="str">
        <f>IF(C31=0,"",D31/C31)</f>
        <v/>
      </c>
      <c r="F31" s="81"/>
      <c r="G31" s="70"/>
      <c r="H31" s="70"/>
      <c r="I31" s="70"/>
      <c r="J31" s="70"/>
      <c r="K31" s="70"/>
      <c r="L31" s="45"/>
      <c r="M31" s="45"/>
      <c r="N31" s="55"/>
      <c r="O31" s="55"/>
      <c r="P31" s="55"/>
      <c r="Q31" s="45"/>
      <c r="R31" s="45"/>
    </row>
    <row r="32" spans="1:18" ht="20.25" customHeight="1">
      <c r="A32" s="83" t="s">
        <v>29</v>
      </c>
      <c r="B32" s="78">
        <f>B30-B31</f>
        <v>0</v>
      </c>
      <c r="C32" s="78">
        <f>C30-C31</f>
        <v>0</v>
      </c>
      <c r="D32" s="85">
        <f>regnskap-regnskapfå</f>
        <v>0</v>
      </c>
      <c r="E32" s="80" t="str">
        <f>IF(C32=0,"",D32/C32)</f>
        <v/>
      </c>
      <c r="F32" s="81"/>
      <c r="G32" s="70"/>
      <c r="H32" s="70"/>
      <c r="I32" s="70"/>
      <c r="J32" s="70"/>
      <c r="K32" s="70"/>
      <c r="L32" s="45"/>
      <c r="M32" s="45"/>
      <c r="N32" s="55"/>
      <c r="O32" s="55"/>
      <c r="P32" s="55"/>
      <c r="Q32" s="45"/>
      <c r="R32" s="45"/>
    </row>
    <row r="33" spans="1:18" ht="14.25" customHeight="1">
      <c r="A33" s="113" t="s">
        <v>30</v>
      </c>
      <c r="B33" s="114"/>
      <c r="C33" s="114"/>
      <c r="D33" s="115">
        <f t="shared" si="3"/>
        <v>0</v>
      </c>
      <c r="E33" s="116" t="str">
        <f t="shared" si="4"/>
        <v/>
      </c>
      <c r="F33" s="81"/>
      <c r="G33" s="70"/>
      <c r="H33" s="70"/>
      <c r="I33" s="70"/>
      <c r="J33" s="70"/>
      <c r="K33" s="70"/>
      <c r="L33" s="45"/>
      <c r="M33" s="45"/>
      <c r="N33" s="55"/>
      <c r="O33" s="55"/>
      <c r="P33" s="55"/>
      <c r="Q33" s="45"/>
      <c r="R33" s="45"/>
    </row>
    <row r="34" spans="1:18" ht="14.25" customHeight="1">
      <c r="A34" s="75" t="s">
        <v>31</v>
      </c>
      <c r="B34" s="104"/>
      <c r="C34" s="104"/>
      <c r="D34" s="71">
        <f t="shared" si="3"/>
        <v>0</v>
      </c>
      <c r="E34" s="72" t="str">
        <f>IF(C34=0,"",D34/C34)</f>
        <v/>
      </c>
      <c r="F34" s="81"/>
      <c r="G34" s="70"/>
      <c r="H34" s="70"/>
      <c r="I34" s="70"/>
      <c r="J34" s="70"/>
      <c r="K34" s="70"/>
      <c r="L34" s="45"/>
      <c r="M34" s="45"/>
      <c r="N34" s="55"/>
      <c r="O34" s="55"/>
      <c r="P34" s="55"/>
      <c r="Q34" s="45"/>
      <c r="R34" s="45"/>
    </row>
    <row r="35" spans="1:18" ht="14.25" customHeight="1">
      <c r="A35" s="76" t="s">
        <v>32</v>
      </c>
      <c r="B35" s="103"/>
      <c r="C35" s="103"/>
      <c r="D35" s="73">
        <f t="shared" si="3"/>
        <v>0</v>
      </c>
      <c r="E35" s="74" t="str">
        <f t="shared" si="4"/>
        <v/>
      </c>
      <c r="F35" s="81"/>
      <c r="G35" s="70"/>
      <c r="H35" s="70"/>
      <c r="I35" s="70"/>
      <c r="J35" s="70"/>
      <c r="K35" s="70"/>
      <c r="L35" s="45"/>
      <c r="M35" s="45"/>
      <c r="N35" s="55"/>
      <c r="O35" s="55"/>
      <c r="P35" s="55"/>
      <c r="Q35" s="45"/>
      <c r="R35" s="45"/>
    </row>
    <row r="36" spans="1:18" ht="20.25" customHeight="1" thickBot="1">
      <c r="A36" s="86" t="s">
        <v>33</v>
      </c>
      <c r="B36" s="87">
        <f>B32+B33-B34-B35</f>
        <v>0</v>
      </c>
      <c r="C36" s="87">
        <f>C32+C33-C34-C35</f>
        <v>0</v>
      </c>
      <c r="D36" s="89">
        <f t="shared" si="3"/>
        <v>0</v>
      </c>
      <c r="E36" s="90" t="str">
        <f t="shared" si="4"/>
        <v/>
      </c>
      <c r="F36" s="81"/>
      <c r="G36" s="70"/>
      <c r="H36" s="70"/>
      <c r="I36" s="70"/>
      <c r="J36" s="70"/>
      <c r="K36" s="70"/>
      <c r="L36" s="45"/>
      <c r="M36" s="45"/>
      <c r="N36" s="55"/>
      <c r="O36" s="55"/>
      <c r="P36" s="55"/>
      <c r="Q36" s="45"/>
      <c r="R36" s="45"/>
    </row>
    <row r="37" spans="1:18" ht="14.25" customHeight="1" thickBot="1">
      <c r="A37" s="91"/>
      <c r="B37" s="92"/>
      <c r="C37" s="92"/>
      <c r="D37" s="93">
        <f t="shared" si="3"/>
        <v>0</v>
      </c>
      <c r="E37" s="94" t="str">
        <f t="shared" si="4"/>
        <v/>
      </c>
      <c r="F37" s="95"/>
      <c r="G37" s="70"/>
      <c r="H37" s="70"/>
      <c r="I37" s="70"/>
      <c r="J37" s="70"/>
      <c r="K37" s="70"/>
      <c r="L37" s="45"/>
      <c r="M37" s="45"/>
      <c r="N37" s="55"/>
      <c r="O37" s="55"/>
      <c r="P37" s="55"/>
      <c r="Q37" s="45"/>
      <c r="R37" s="45"/>
    </row>
    <row r="38" spans="1:18" ht="14.25" customHeight="1">
      <c r="A38" s="96" t="s">
        <v>34</v>
      </c>
      <c r="B38" s="62" t="s">
        <v>17</v>
      </c>
      <c r="C38" s="63" t="s">
        <v>17</v>
      </c>
      <c r="D38" s="63" t="s">
        <v>18</v>
      </c>
      <c r="E38" s="64" t="s">
        <v>18</v>
      </c>
      <c r="F38" s="172" t="s">
        <v>35</v>
      </c>
      <c r="G38" s="70"/>
      <c r="H38" s="70"/>
      <c r="I38" s="70"/>
      <c r="J38" s="70"/>
      <c r="K38" s="70"/>
      <c r="L38" s="45"/>
      <c r="M38" s="45"/>
      <c r="N38" s="55"/>
      <c r="O38" s="55"/>
      <c r="P38" s="55"/>
      <c r="Q38" s="45"/>
      <c r="R38" s="45"/>
    </row>
    <row r="39" spans="1:18" ht="14.25" customHeight="1" thickBot="1">
      <c r="A39" s="66"/>
      <c r="B39" s="67" t="str">
        <f>"for "&amp;IF(år&lt;&gt;0,år,"år x1")</f>
        <v>for år x1</v>
      </c>
      <c r="C39" s="68" t="str">
        <f>"for "&amp;IF(år&lt;&gt;0,år-1,"år x0")</f>
        <v>for år x0</v>
      </c>
      <c r="D39" s="68"/>
      <c r="E39" s="69" t="s">
        <v>19</v>
      </c>
      <c r="F39" s="173" t="str">
        <f>"balanse "&amp;IF(år&lt;&gt;0,år-1,"år x0")</f>
        <v>balanse år x0</v>
      </c>
      <c r="G39" s="70"/>
      <c r="H39" s="70"/>
      <c r="I39" s="70"/>
      <c r="J39" s="70"/>
      <c r="K39" s="70"/>
      <c r="L39" s="45"/>
      <c r="M39" s="45"/>
      <c r="N39" s="55"/>
      <c r="O39" s="55"/>
      <c r="P39" s="55"/>
      <c r="Q39" s="45"/>
      <c r="R39" s="45"/>
    </row>
    <row r="40" spans="1:18" ht="14.25" customHeight="1">
      <c r="A40" s="124" t="s">
        <v>36</v>
      </c>
      <c r="B40" s="117"/>
      <c r="C40" s="118"/>
      <c r="D40" s="118"/>
      <c r="E40" s="119"/>
      <c r="F40" s="174"/>
      <c r="G40" s="70"/>
      <c r="H40" s="70"/>
      <c r="I40" s="70"/>
      <c r="J40" s="70"/>
      <c r="K40" s="70"/>
      <c r="L40" s="45"/>
      <c r="M40" s="45"/>
      <c r="N40" s="55"/>
      <c r="O40" s="55"/>
      <c r="P40" s="55"/>
      <c r="Q40" s="45"/>
      <c r="R40" s="45"/>
    </row>
    <row r="41" spans="1:18" ht="14.25" customHeight="1">
      <c r="A41" s="76" t="s">
        <v>37</v>
      </c>
      <c r="B41" s="103"/>
      <c r="C41" s="103"/>
      <c r="D41" s="73">
        <f>regnskap-regnskapfå</f>
        <v>0</v>
      </c>
      <c r="E41" s="74" t="str">
        <f>IF(C41=0,"",D41/C41)</f>
        <v/>
      </c>
      <c r="F41" s="176"/>
      <c r="G41" s="70"/>
      <c r="H41" s="70"/>
      <c r="I41" s="70"/>
      <c r="J41" s="70"/>
      <c r="K41" s="70"/>
      <c r="L41" s="45"/>
      <c r="M41" s="45"/>
      <c r="N41" s="55"/>
      <c r="O41" s="55"/>
      <c r="P41" s="55"/>
      <c r="Q41" s="45"/>
      <c r="R41" s="45"/>
    </row>
    <row r="42" spans="1:18" ht="14.25" customHeight="1">
      <c r="A42" s="97" t="s">
        <v>38</v>
      </c>
      <c r="B42" s="105"/>
      <c r="C42" s="105"/>
      <c r="D42" s="98">
        <f t="shared" si="3"/>
        <v>0</v>
      </c>
      <c r="E42" s="99" t="str">
        <f t="shared" si="4"/>
        <v/>
      </c>
      <c r="F42" s="177"/>
      <c r="G42" s="70"/>
      <c r="H42" s="70"/>
      <c r="I42" s="70"/>
      <c r="J42" s="70"/>
      <c r="K42" s="70"/>
      <c r="L42" s="45"/>
      <c r="M42" s="45"/>
      <c r="N42" s="55"/>
      <c r="O42" s="55"/>
      <c r="P42" s="55"/>
      <c r="Q42" s="45"/>
      <c r="R42" s="45"/>
    </row>
    <row r="43" spans="1:18" ht="14.25" customHeight="1">
      <c r="A43" s="193" t="s">
        <v>39</v>
      </c>
      <c r="B43" s="210"/>
      <c r="C43" s="210"/>
      <c r="D43" s="195">
        <f>regnskap-regnskapfå</f>
        <v>0</v>
      </c>
      <c r="E43" s="196" t="str">
        <f>IF(C43=0,"",D43/C43)</f>
        <v/>
      </c>
      <c r="F43" s="197"/>
      <c r="G43" s="70"/>
      <c r="H43" s="70"/>
      <c r="I43" s="70"/>
      <c r="J43" s="70"/>
      <c r="K43" s="70"/>
      <c r="L43" s="45"/>
      <c r="M43" s="45"/>
      <c r="N43" s="55"/>
      <c r="O43" s="55"/>
      <c r="P43" s="55"/>
      <c r="Q43" s="45"/>
      <c r="R43" s="45"/>
    </row>
    <row r="44" spans="1:18" ht="14.25" customHeight="1">
      <c r="A44" s="194" t="s">
        <v>40</v>
      </c>
      <c r="B44" s="211"/>
      <c r="C44" s="211"/>
      <c r="D44" s="198">
        <f t="shared" si="3"/>
        <v>0</v>
      </c>
      <c r="E44" s="199" t="str">
        <f t="shared" si="4"/>
        <v/>
      </c>
      <c r="F44" s="200"/>
      <c r="G44" s="70"/>
      <c r="H44" s="70"/>
      <c r="I44" s="70"/>
      <c r="J44" s="70"/>
      <c r="K44" s="70"/>
      <c r="L44" s="45"/>
      <c r="M44" s="45"/>
      <c r="N44" s="55"/>
      <c r="O44" s="55"/>
      <c r="P44" s="55"/>
      <c r="Q44" s="45"/>
      <c r="R44" s="45"/>
    </row>
    <row r="45" spans="1:18" ht="20.25" customHeight="1">
      <c r="A45" s="83" t="s">
        <v>41</v>
      </c>
      <c r="B45" s="78">
        <f>B42+B41</f>
        <v>0</v>
      </c>
      <c r="C45" s="84">
        <f>C42+C41</f>
        <v>0</v>
      </c>
      <c r="D45" s="85">
        <f>regnskap-regnskapfå</f>
        <v>0</v>
      </c>
      <c r="E45" s="80" t="str">
        <f>IF(C45=0,"",D45/C45)</f>
        <v/>
      </c>
      <c r="F45" s="178">
        <f>+F41+F42</f>
        <v>0</v>
      </c>
      <c r="G45" s="70"/>
      <c r="H45" s="70"/>
      <c r="I45" s="70"/>
      <c r="J45" s="70"/>
      <c r="K45" s="70"/>
      <c r="L45" s="45"/>
      <c r="M45" s="45"/>
      <c r="N45" s="55"/>
      <c r="O45" s="55"/>
      <c r="P45" s="55"/>
      <c r="Q45" s="45"/>
      <c r="R45" s="45"/>
    </row>
    <row r="46" spans="1:18" ht="20.25" customHeight="1">
      <c r="A46" s="124" t="s">
        <v>42</v>
      </c>
      <c r="B46" s="120"/>
      <c r="C46" s="121"/>
      <c r="D46" s="122"/>
      <c r="E46" s="123"/>
      <c r="F46" s="179"/>
      <c r="G46" s="70"/>
      <c r="H46" s="70"/>
      <c r="I46" s="70"/>
      <c r="J46" s="70"/>
      <c r="K46" s="70"/>
      <c r="L46" s="45"/>
      <c r="M46" s="45"/>
      <c r="N46" s="55"/>
      <c r="O46" s="55"/>
      <c r="P46" s="55"/>
      <c r="Q46" s="45"/>
      <c r="R46" s="45"/>
    </row>
    <row r="47" spans="1:18" ht="14.25" customHeight="1">
      <c r="A47" s="125" t="s">
        <v>43</v>
      </c>
      <c r="B47" s="126">
        <f>B45-B49-B48</f>
        <v>0</v>
      </c>
      <c r="C47" s="126">
        <f>C45-C49-C48</f>
        <v>0</v>
      </c>
      <c r="D47" s="79">
        <f t="shared" ref="D47:D52" si="5">regnskap-regnskapfå</f>
        <v>0</v>
      </c>
      <c r="E47" s="80" t="str">
        <f t="shared" ref="E47:E52" si="6">IF(C47=0,"",D47/C47)</f>
        <v/>
      </c>
      <c r="F47" s="175">
        <f>F45-F49-F48</f>
        <v>0</v>
      </c>
      <c r="G47" s="70"/>
      <c r="H47" s="70"/>
      <c r="I47" s="70"/>
      <c r="J47" s="70"/>
      <c r="K47" s="70"/>
      <c r="L47" s="45"/>
      <c r="M47" s="45"/>
      <c r="N47" s="55"/>
      <c r="O47" s="55"/>
      <c r="P47" s="55"/>
      <c r="Q47" s="45"/>
      <c r="R47" s="45"/>
    </row>
    <row r="48" spans="1:18" ht="14.25" customHeight="1">
      <c r="A48" s="76" t="s">
        <v>44</v>
      </c>
      <c r="B48" s="103"/>
      <c r="C48" s="103"/>
      <c r="D48" s="73">
        <f t="shared" si="5"/>
        <v>0</v>
      </c>
      <c r="E48" s="74" t="str">
        <f t="shared" si="6"/>
        <v/>
      </c>
      <c r="F48" s="176"/>
      <c r="G48" s="70"/>
      <c r="H48" s="70"/>
      <c r="I48" s="70"/>
      <c r="J48" s="70"/>
      <c r="K48" s="70"/>
      <c r="L48" s="45"/>
      <c r="M48" s="45"/>
      <c r="N48" s="55"/>
      <c r="O48" s="55"/>
      <c r="P48" s="55"/>
      <c r="Q48" s="45"/>
      <c r="R48" s="45"/>
    </row>
    <row r="49" spans="1:20" ht="14.25" customHeight="1">
      <c r="A49" s="97" t="s">
        <v>45</v>
      </c>
      <c r="B49" s="105"/>
      <c r="C49" s="105"/>
      <c r="D49" s="98">
        <f t="shared" si="5"/>
        <v>0</v>
      </c>
      <c r="E49" s="99" t="str">
        <f t="shared" si="6"/>
        <v/>
      </c>
      <c r="F49" s="177"/>
      <c r="G49" s="70"/>
      <c r="H49" s="70"/>
      <c r="I49" s="70"/>
      <c r="J49" s="70"/>
      <c r="K49" s="70"/>
      <c r="L49" s="45"/>
      <c r="M49" s="45"/>
      <c r="N49" s="55"/>
      <c r="O49" s="55"/>
      <c r="P49" s="55"/>
      <c r="Q49" s="45"/>
      <c r="R49" s="45"/>
    </row>
    <row r="50" spans="1:20" ht="14.25" customHeight="1">
      <c r="A50" s="201" t="s">
        <v>46</v>
      </c>
      <c r="B50" s="211"/>
      <c r="C50" s="211"/>
      <c r="D50" s="198">
        <f t="shared" si="5"/>
        <v>0</v>
      </c>
      <c r="E50" s="199" t="str">
        <f t="shared" si="6"/>
        <v/>
      </c>
      <c r="F50" s="200"/>
      <c r="G50" s="70"/>
      <c r="H50" s="70"/>
      <c r="I50" s="70"/>
      <c r="J50" s="70"/>
      <c r="K50" s="70"/>
      <c r="L50" s="45"/>
      <c r="M50" s="45"/>
      <c r="N50" s="55"/>
      <c r="O50" s="55"/>
      <c r="P50" s="55"/>
      <c r="Q50" s="45"/>
      <c r="R50" s="45"/>
    </row>
    <row r="51" spans="1:20" ht="14.25" customHeight="1">
      <c r="A51" s="82" t="s">
        <v>47</v>
      </c>
      <c r="B51" s="78">
        <f>B49+B48</f>
        <v>0</v>
      </c>
      <c r="C51" s="78">
        <f>C49+C48</f>
        <v>0</v>
      </c>
      <c r="D51" s="79">
        <f t="shared" si="5"/>
        <v>0</v>
      </c>
      <c r="E51" s="80" t="str">
        <f t="shared" si="6"/>
        <v/>
      </c>
      <c r="F51" s="178">
        <f>+F48+F49</f>
        <v>0</v>
      </c>
      <c r="G51" s="70"/>
      <c r="H51" s="70"/>
      <c r="I51" s="70"/>
      <c r="J51" s="70"/>
      <c r="K51" s="70"/>
      <c r="L51" s="45"/>
      <c r="M51" s="45"/>
      <c r="N51" s="55"/>
      <c r="O51" s="55"/>
      <c r="P51" s="55"/>
      <c r="Q51" s="45"/>
      <c r="R51" s="45"/>
    </row>
    <row r="52" spans="1:20" ht="14.25" customHeight="1" thickBot="1">
      <c r="A52" s="86" t="s">
        <v>48</v>
      </c>
      <c r="B52" s="87">
        <f>B49+B48+B47</f>
        <v>0</v>
      </c>
      <c r="C52" s="88">
        <f>C49+C48+C47</f>
        <v>0</v>
      </c>
      <c r="D52" s="89">
        <f t="shared" si="5"/>
        <v>0</v>
      </c>
      <c r="E52" s="90" t="str">
        <f t="shared" si="6"/>
        <v/>
      </c>
      <c r="F52" s="180">
        <f>+F47+F48+F49</f>
        <v>0</v>
      </c>
      <c r="G52" s="70"/>
      <c r="H52" s="70"/>
      <c r="I52" s="70"/>
      <c r="J52" s="70"/>
      <c r="K52" s="70"/>
      <c r="L52" s="45"/>
      <c r="M52" s="45"/>
      <c r="N52" s="55"/>
      <c r="O52" s="55"/>
      <c r="P52" s="55"/>
      <c r="Q52" s="45"/>
      <c r="R52" s="45"/>
    </row>
    <row r="53" spans="1:20">
      <c r="A53" s="70"/>
      <c r="B53" s="166"/>
      <c r="C53" s="166"/>
      <c r="D53" s="166"/>
      <c r="E53" s="167"/>
      <c r="F53" s="81"/>
      <c r="G53" s="70"/>
      <c r="H53" s="70"/>
      <c r="I53" s="70"/>
      <c r="J53" s="70"/>
      <c r="K53" s="70"/>
    </row>
    <row r="54" spans="1:20">
      <c r="A54" s="70"/>
      <c r="B54" s="166"/>
      <c r="C54" s="166"/>
      <c r="D54" s="166"/>
      <c r="E54" s="167"/>
      <c r="F54" s="81"/>
      <c r="G54" s="70"/>
      <c r="H54" s="70"/>
      <c r="I54" s="70"/>
      <c r="J54" s="70"/>
      <c r="K54" s="70"/>
    </row>
    <row r="55" spans="1:20">
      <c r="A55" s="70"/>
      <c r="B55" s="166"/>
      <c r="C55" s="166"/>
      <c r="D55" s="166"/>
      <c r="E55" s="167"/>
      <c r="F55" s="81"/>
      <c r="G55" s="70"/>
      <c r="H55" s="70"/>
      <c r="I55" s="70"/>
      <c r="J55" s="70"/>
      <c r="K55" s="70"/>
    </row>
    <row r="56" spans="1:20">
      <c r="A56" s="70"/>
      <c r="B56" s="166"/>
      <c r="C56" s="166"/>
      <c r="D56" s="166"/>
      <c r="E56" s="167"/>
      <c r="F56" s="81"/>
      <c r="G56" s="70"/>
      <c r="H56" s="70"/>
      <c r="I56" s="70"/>
      <c r="J56" s="70"/>
      <c r="K56" s="70"/>
    </row>
    <row r="57" spans="1:20">
      <c r="A57" s="70"/>
      <c r="B57" s="166"/>
      <c r="C57" s="166"/>
      <c r="D57" s="166"/>
      <c r="E57" s="167"/>
      <c r="F57" s="81"/>
      <c r="G57" s="70"/>
      <c r="H57" s="70"/>
      <c r="I57" s="70"/>
      <c r="J57" s="70"/>
      <c r="K57" s="70"/>
    </row>
    <row r="58" spans="1:20" ht="14.25" customHeight="1">
      <c r="A58" s="168"/>
      <c r="B58" s="169"/>
      <c r="C58" s="169"/>
      <c r="D58" s="166"/>
      <c r="E58" s="167"/>
      <c r="F58" s="81"/>
      <c r="G58" s="70"/>
      <c r="H58" s="70"/>
      <c r="I58" s="70"/>
      <c r="J58" s="70"/>
      <c r="K58" s="70"/>
      <c r="L58" s="45"/>
      <c r="M58" s="45"/>
      <c r="N58" s="55"/>
      <c r="O58" s="55"/>
      <c r="P58" s="55"/>
      <c r="Q58" s="45"/>
      <c r="R58" s="45"/>
    </row>
    <row r="59" spans="1:20" ht="16.5" customHeight="1">
      <c r="A59" s="59"/>
      <c r="B59" s="170"/>
      <c r="C59" s="170"/>
      <c r="D59" s="170"/>
      <c r="E59" s="171"/>
      <c r="F59" s="170"/>
      <c r="G59" s="70"/>
      <c r="H59" s="70"/>
      <c r="I59" s="70"/>
      <c r="J59" s="70"/>
      <c r="K59" s="70"/>
      <c r="L59" s="45"/>
      <c r="M59" s="45"/>
      <c r="N59" s="55"/>
      <c r="O59" s="55"/>
      <c r="P59" s="55"/>
      <c r="Q59" s="45"/>
      <c r="R59" s="45"/>
      <c r="S59" s="45"/>
      <c r="T59" s="45"/>
    </row>
    <row r="60" spans="1:20" ht="14.25" customHeight="1">
      <c r="A60" s="59"/>
      <c r="B60" s="170"/>
      <c r="C60" s="170"/>
      <c r="D60" s="170"/>
      <c r="E60" s="171"/>
      <c r="F60" s="170"/>
      <c r="G60" s="70"/>
      <c r="H60" s="70"/>
      <c r="I60" s="70"/>
      <c r="J60" s="70"/>
      <c r="K60" s="70"/>
      <c r="L60" s="45"/>
      <c r="M60" s="45"/>
      <c r="N60" s="55"/>
      <c r="O60" s="55"/>
      <c r="P60" s="55"/>
      <c r="Q60" s="45"/>
      <c r="R60" s="45"/>
      <c r="S60" s="45"/>
      <c r="T60" s="45"/>
    </row>
    <row r="61" spans="1:20" ht="14.25" customHeight="1">
      <c r="A61" s="6"/>
      <c r="B61" s="21"/>
      <c r="C61" s="21"/>
      <c r="D61" s="21"/>
      <c r="E61" s="22"/>
      <c r="L61" s="45"/>
      <c r="M61" s="45"/>
      <c r="N61" s="55"/>
      <c r="O61" s="55"/>
      <c r="P61" s="55"/>
      <c r="Q61" s="45"/>
      <c r="R61" s="45"/>
      <c r="S61" s="45"/>
      <c r="T61" s="45"/>
    </row>
    <row r="62" spans="1:20" ht="14.25" customHeight="1">
      <c r="A62" s="6"/>
      <c r="B62" s="21"/>
      <c r="C62" s="21"/>
      <c r="D62" s="21"/>
      <c r="E62" s="22"/>
      <c r="L62" s="45"/>
      <c r="M62" s="45"/>
      <c r="N62" s="55"/>
      <c r="O62" s="55"/>
      <c r="P62" s="55"/>
      <c r="Q62" s="45"/>
      <c r="R62" s="45"/>
      <c r="S62" s="45"/>
      <c r="T62" s="45"/>
    </row>
    <row r="63" spans="1:20" ht="14.25" customHeight="1">
      <c r="A63" s="6"/>
      <c r="B63" s="21"/>
      <c r="C63" s="21"/>
      <c r="D63" s="21"/>
      <c r="E63" s="22"/>
      <c r="L63" s="45"/>
      <c r="M63" s="45"/>
      <c r="N63" s="55"/>
      <c r="O63" s="55"/>
      <c r="P63" s="55"/>
      <c r="Q63" s="45"/>
      <c r="R63" s="45"/>
      <c r="S63" s="45"/>
      <c r="T63" s="45"/>
    </row>
    <row r="64" spans="1:20" ht="14.25" customHeight="1">
      <c r="A64" s="6"/>
      <c r="B64" s="21"/>
      <c r="C64" s="21"/>
      <c r="D64" s="21"/>
      <c r="E64" s="22"/>
      <c r="F64" s="20"/>
      <c r="G64" s="6"/>
      <c r="H64" s="6"/>
      <c r="L64" s="45"/>
      <c r="M64" s="45"/>
      <c r="N64" s="55"/>
      <c r="O64" s="55"/>
      <c r="P64" s="55"/>
      <c r="Q64" s="45"/>
      <c r="R64" s="45"/>
      <c r="S64" s="45"/>
      <c r="T64" s="45"/>
    </row>
    <row r="65" spans="1:20" ht="16.5" customHeight="1">
      <c r="A65" s="6"/>
      <c r="B65" s="21"/>
      <c r="C65" s="21"/>
      <c r="D65" s="21"/>
      <c r="E65" s="22"/>
      <c r="F65" s="20"/>
      <c r="G65" s="6"/>
      <c r="H65" s="6"/>
      <c r="L65" s="45"/>
      <c r="M65" s="45"/>
      <c r="N65" s="55"/>
      <c r="O65" s="55"/>
      <c r="P65" s="55"/>
      <c r="Q65" s="45"/>
      <c r="R65" s="45"/>
      <c r="S65" s="45"/>
      <c r="T65" s="45"/>
    </row>
    <row r="66" spans="1:20" ht="14.25" customHeight="1">
      <c r="A66" s="6"/>
      <c r="B66" s="21"/>
      <c r="C66" s="21"/>
      <c r="D66" s="21"/>
      <c r="E66" s="22"/>
      <c r="F66" s="20"/>
      <c r="G66" s="6"/>
      <c r="H66" s="6"/>
      <c r="L66" s="45"/>
      <c r="M66" s="45"/>
      <c r="N66" s="55"/>
      <c r="O66" s="55"/>
      <c r="P66" s="55"/>
      <c r="Q66" s="45"/>
      <c r="R66" s="45"/>
      <c r="S66" s="45"/>
      <c r="T66" s="45"/>
    </row>
    <row r="67" spans="1:20" ht="14.25" customHeight="1">
      <c r="A67" s="6"/>
      <c r="B67" s="21"/>
      <c r="C67" s="21"/>
      <c r="D67" s="21"/>
      <c r="E67" s="22"/>
      <c r="F67" s="20"/>
      <c r="G67" s="6"/>
      <c r="H67" s="6"/>
      <c r="L67" s="45"/>
      <c r="M67" s="45"/>
      <c r="N67" s="55"/>
      <c r="O67" s="55"/>
      <c r="P67" s="55"/>
      <c r="Q67" s="45"/>
      <c r="R67" s="45"/>
      <c r="S67" s="45"/>
      <c r="T67" s="45"/>
    </row>
    <row r="68" spans="1:20" ht="15">
      <c r="A68" s="6"/>
      <c r="B68" s="21"/>
      <c r="C68" s="21"/>
      <c r="D68" s="21"/>
      <c r="E68" s="22"/>
      <c r="F68" s="20"/>
      <c r="G68" s="6"/>
      <c r="H68" s="6"/>
      <c r="L68" s="45"/>
      <c r="M68" s="45"/>
      <c r="N68" s="55"/>
      <c r="O68" s="55"/>
      <c r="P68" s="55"/>
      <c r="Q68" s="45"/>
      <c r="R68" s="45"/>
      <c r="S68" s="45"/>
      <c r="T68" s="45"/>
    </row>
    <row r="69" spans="1:20" ht="15">
      <c r="A69" s="6" t="str">
        <f>IF(D16&gt;0,"Navn/oppgave: "&amp;D16,"")</f>
        <v/>
      </c>
      <c r="B69" s="21"/>
      <c r="C69" s="21"/>
      <c r="D69" s="21"/>
      <c r="E69" s="22"/>
      <c r="F69" s="20"/>
      <c r="G69" s="6"/>
      <c r="H69" s="6"/>
      <c r="L69" s="45"/>
      <c r="M69" s="45"/>
      <c r="N69" s="55"/>
      <c r="O69" s="55"/>
      <c r="P69" s="55"/>
      <c r="Q69" s="45"/>
      <c r="R69" s="45"/>
      <c r="S69" s="45"/>
      <c r="T69" s="45"/>
    </row>
    <row r="70" spans="1:20" ht="15">
      <c r="A70" s="6"/>
      <c r="B70" s="21"/>
      <c r="C70" s="21"/>
      <c r="D70" s="21"/>
      <c r="E70" s="22"/>
      <c r="F70" s="20"/>
      <c r="G70" s="6"/>
      <c r="H70" s="6"/>
      <c r="L70" s="45"/>
      <c r="M70" s="45"/>
      <c r="N70" s="55"/>
      <c r="O70" s="55"/>
      <c r="P70" s="55"/>
      <c r="Q70" s="45"/>
      <c r="R70" s="45"/>
      <c r="S70" s="45"/>
      <c r="T70" s="45"/>
    </row>
    <row r="71" spans="1:20" ht="18">
      <c r="A71" s="127" t="str">
        <f>"Regnskapsanalyse for "&amp;D15</f>
        <v xml:space="preserve">Regnskapsanalyse for </v>
      </c>
      <c r="B71" s="127"/>
      <c r="C71" s="127"/>
      <c r="D71" s="127"/>
      <c r="E71" s="127"/>
      <c r="F71" s="47"/>
      <c r="G71" s="6"/>
      <c r="H71" s="6"/>
      <c r="L71" s="45"/>
      <c r="M71" s="45"/>
      <c r="N71" s="55"/>
      <c r="O71" s="55"/>
      <c r="P71" s="55"/>
      <c r="Q71" s="45"/>
      <c r="R71" s="45"/>
      <c r="S71" s="45"/>
      <c r="T71" s="45"/>
    </row>
    <row r="72" spans="1:20" ht="14.25" customHeight="1" thickBot="1">
      <c r="A72" s="6"/>
      <c r="B72" s="21"/>
      <c r="C72" s="21"/>
      <c r="D72" s="21"/>
      <c r="E72" s="22"/>
      <c r="F72" s="20"/>
      <c r="G72" s="6"/>
      <c r="H72" s="6"/>
      <c r="L72" s="45"/>
      <c r="M72" s="45"/>
      <c r="N72" s="55"/>
      <c r="O72" s="55"/>
      <c r="P72" s="55"/>
      <c r="Q72" s="45"/>
      <c r="R72" s="45"/>
      <c r="S72" s="45"/>
      <c r="T72" s="45"/>
    </row>
    <row r="73" spans="1:20" ht="15.75">
      <c r="A73" s="44" t="s">
        <v>16</v>
      </c>
      <c r="B73" s="23" t="str">
        <f t="shared" ref="B73:E78" si="7">IF(B17=0,"",B17)</f>
        <v>Regnskap</v>
      </c>
      <c r="C73" s="23" t="str">
        <f t="shared" si="7"/>
        <v>Regnskap</v>
      </c>
      <c r="D73" s="24" t="str">
        <f t="shared" si="7"/>
        <v>Endring</v>
      </c>
      <c r="E73" s="25" t="str">
        <f t="shared" si="7"/>
        <v>Endring</v>
      </c>
      <c r="F73" s="4"/>
      <c r="H73" s="6"/>
      <c r="L73" s="46"/>
      <c r="M73" s="45"/>
      <c r="N73" s="55"/>
      <c r="O73" s="55"/>
      <c r="P73" s="55"/>
      <c r="Q73" s="45"/>
      <c r="R73" s="45"/>
      <c r="S73" s="45"/>
      <c r="T73" s="5"/>
    </row>
    <row r="74" spans="1:20" ht="17.25" customHeight="1" thickBot="1">
      <c r="A74" s="42"/>
      <c r="B74" s="36" t="str">
        <f t="shared" si="7"/>
        <v>for år x1</v>
      </c>
      <c r="C74" s="36" t="str">
        <f t="shared" si="7"/>
        <v>for år x0</v>
      </c>
      <c r="D74" s="37" t="str">
        <f t="shared" si="7"/>
        <v/>
      </c>
      <c r="E74" s="38" t="str">
        <f t="shared" si="7"/>
        <v>i %</v>
      </c>
      <c r="F74" s="4"/>
      <c r="H74" s="6"/>
    </row>
    <row r="75" spans="1:20" ht="14.25" customHeight="1">
      <c r="A75" s="138" t="str">
        <f>IF(A19=0,"",A19)</f>
        <v>Salgsinntekt</v>
      </c>
      <c r="B75" s="128" t="str">
        <f t="shared" si="7"/>
        <v/>
      </c>
      <c r="C75" s="128" t="str">
        <f t="shared" si="7"/>
        <v/>
      </c>
      <c r="D75" s="129" t="str">
        <f t="shared" si="7"/>
        <v/>
      </c>
      <c r="E75" s="130" t="str">
        <f t="shared" si="7"/>
        <v/>
      </c>
      <c r="F75" s="4"/>
      <c r="H75" s="6"/>
    </row>
    <row r="76" spans="1:20" ht="14.25" customHeight="1">
      <c r="A76" s="135" t="str">
        <f>IF(A20=0,"",A20)</f>
        <v>Annen driftsinntekt</v>
      </c>
      <c r="B76" s="29" t="str">
        <f t="shared" si="7"/>
        <v/>
      </c>
      <c r="C76" s="29" t="str">
        <f t="shared" si="7"/>
        <v/>
      </c>
      <c r="D76" s="30" t="str">
        <f t="shared" si="7"/>
        <v/>
      </c>
      <c r="E76" s="31" t="str">
        <f t="shared" si="7"/>
        <v/>
      </c>
      <c r="F76" s="4"/>
      <c r="H76" s="6"/>
    </row>
    <row r="77" spans="1:20" ht="21.6" customHeight="1">
      <c r="A77" s="139" t="str">
        <f>IF(A21=0,"",A21)</f>
        <v>Sum driftsinntekter</v>
      </c>
      <c r="B77" s="140" t="str">
        <f t="shared" si="7"/>
        <v/>
      </c>
      <c r="C77" s="140" t="str">
        <f t="shared" si="7"/>
        <v/>
      </c>
      <c r="D77" s="141" t="str">
        <f t="shared" si="7"/>
        <v/>
      </c>
      <c r="E77" s="142" t="str">
        <f t="shared" si="7"/>
        <v/>
      </c>
      <c r="F77" s="4"/>
      <c r="H77" s="6"/>
    </row>
    <row r="78" spans="1:20" ht="14.25" customHeight="1">
      <c r="A78" s="43" t="str">
        <f>IF(A22=0,"",A22)</f>
        <v xml:space="preserve">Varekostnad </v>
      </c>
      <c r="B78" s="26" t="str">
        <f t="shared" si="7"/>
        <v/>
      </c>
      <c r="C78" s="26" t="str">
        <f t="shared" si="7"/>
        <v/>
      </c>
      <c r="D78" s="27" t="str">
        <f t="shared" si="7"/>
        <v/>
      </c>
      <c r="E78" s="28" t="str">
        <f t="shared" si="7"/>
        <v/>
      </c>
      <c r="F78" s="4"/>
      <c r="H78" s="6"/>
    </row>
    <row r="79" spans="1:20" ht="14.25" customHeight="1">
      <c r="A79" s="43" t="str">
        <f t="shared" ref="A79:E79" si="8">IF(A23=0,"",A23)</f>
        <v xml:space="preserve">Lønnskostnad </v>
      </c>
      <c r="B79" s="26" t="str">
        <f t="shared" si="8"/>
        <v/>
      </c>
      <c r="C79" s="26" t="str">
        <f t="shared" si="8"/>
        <v/>
      </c>
      <c r="D79" s="27" t="str">
        <f t="shared" si="8"/>
        <v/>
      </c>
      <c r="E79" s="28" t="str">
        <f t="shared" si="8"/>
        <v/>
      </c>
      <c r="F79" s="4"/>
      <c r="H79" s="6"/>
    </row>
    <row r="80" spans="1:20" ht="14.25" customHeight="1">
      <c r="A80" s="43" t="str">
        <f t="shared" ref="A80:E80" si="9">IF(A24=0,"",A24)</f>
        <v xml:space="preserve">Av- og nedskrivning </v>
      </c>
      <c r="B80" s="26" t="str">
        <f t="shared" si="9"/>
        <v/>
      </c>
      <c r="C80" s="26" t="str">
        <f t="shared" si="9"/>
        <v/>
      </c>
      <c r="D80" s="27" t="str">
        <f t="shared" si="9"/>
        <v/>
      </c>
      <c r="E80" s="28" t="str">
        <f t="shared" si="9"/>
        <v/>
      </c>
      <c r="F80" s="4"/>
      <c r="H80" s="6"/>
    </row>
    <row r="81" spans="1:6" ht="14.25" customHeight="1">
      <c r="A81" s="135" t="str">
        <f t="shared" ref="A81:A104" si="10">IF(A25=0,"",A25)</f>
        <v xml:space="preserve">Andre driftskostnader </v>
      </c>
      <c r="B81" s="29" t="str">
        <f t="shared" ref="B81:B104" si="11">IF(B25=0,"",B25)</f>
        <v/>
      </c>
      <c r="C81" s="29" t="str">
        <f t="shared" ref="C81:F104" si="12">IF(C25=0,"",C25)</f>
        <v/>
      </c>
      <c r="D81" s="30" t="str">
        <f t="shared" si="12"/>
        <v/>
      </c>
      <c r="E81" s="31" t="str">
        <f t="shared" si="12"/>
        <v/>
      </c>
      <c r="F81" s="4"/>
    </row>
    <row r="82" spans="1:6" ht="21" customHeight="1">
      <c r="A82" s="139" t="str">
        <f t="shared" si="10"/>
        <v>Sum driftskostnader</v>
      </c>
      <c r="B82" s="140" t="str">
        <f t="shared" si="11"/>
        <v/>
      </c>
      <c r="C82" s="140" t="str">
        <f t="shared" si="12"/>
        <v/>
      </c>
      <c r="D82" s="141" t="str">
        <f t="shared" si="12"/>
        <v/>
      </c>
      <c r="E82" s="142" t="str">
        <f t="shared" si="12"/>
        <v/>
      </c>
      <c r="F82" s="4"/>
    </row>
    <row r="83" spans="1:6" ht="21" customHeight="1">
      <c r="A83" s="146" t="str">
        <f t="shared" si="10"/>
        <v>Driftsresultat</v>
      </c>
      <c r="B83" s="147" t="str">
        <f t="shared" si="11"/>
        <v/>
      </c>
      <c r="C83" s="147" t="str">
        <f t="shared" si="12"/>
        <v/>
      </c>
      <c r="D83" s="148" t="str">
        <f t="shared" si="12"/>
        <v/>
      </c>
      <c r="E83" s="149" t="str">
        <f t="shared" si="12"/>
        <v/>
      </c>
      <c r="F83" s="4"/>
    </row>
    <row r="84" spans="1:6" ht="21" customHeight="1">
      <c r="A84" s="43" t="str">
        <f t="shared" si="10"/>
        <v>Finansinntekt (renteinntekt o.l.)</v>
      </c>
      <c r="B84" s="26" t="str">
        <f t="shared" si="11"/>
        <v/>
      </c>
      <c r="C84" s="26" t="str">
        <f t="shared" si="12"/>
        <v/>
      </c>
      <c r="D84" s="27" t="str">
        <f t="shared" si="12"/>
        <v/>
      </c>
      <c r="E84" s="28" t="str">
        <f t="shared" si="12"/>
        <v/>
      </c>
      <c r="F84" s="4"/>
    </row>
    <row r="85" spans="1:6" ht="14.25" customHeight="1">
      <c r="A85" s="135" t="str">
        <f t="shared" si="10"/>
        <v>Finanskostnad (rentekostnad o.l.)</v>
      </c>
      <c r="B85" s="29" t="str">
        <f t="shared" si="11"/>
        <v/>
      </c>
      <c r="C85" s="29" t="str">
        <f t="shared" si="12"/>
        <v/>
      </c>
      <c r="D85" s="30" t="str">
        <f t="shared" si="12"/>
        <v/>
      </c>
      <c r="E85" s="31" t="str">
        <f t="shared" si="12"/>
        <v/>
      </c>
      <c r="F85" s="4"/>
    </row>
    <row r="86" spans="1:6" ht="21" customHeight="1">
      <c r="A86" s="139" t="str">
        <f t="shared" si="10"/>
        <v>Ordinært resultat før skattekostnad</v>
      </c>
      <c r="B86" s="140" t="str">
        <f t="shared" si="11"/>
        <v/>
      </c>
      <c r="C86" s="140" t="str">
        <f t="shared" si="12"/>
        <v/>
      </c>
      <c r="D86" s="141" t="str">
        <f t="shared" si="12"/>
        <v/>
      </c>
      <c r="E86" s="142" t="str">
        <f t="shared" si="12"/>
        <v/>
      </c>
      <c r="F86" s="4"/>
    </row>
    <row r="87" spans="1:6" ht="14.25" customHeight="1">
      <c r="A87" s="131" t="str">
        <f t="shared" si="10"/>
        <v>Skattekostnad på ordinært resultat</v>
      </c>
      <c r="B87" s="132" t="str">
        <f t="shared" si="11"/>
        <v/>
      </c>
      <c r="C87" s="132" t="str">
        <f t="shared" si="12"/>
        <v/>
      </c>
      <c r="D87" s="133" t="str">
        <f t="shared" si="12"/>
        <v/>
      </c>
      <c r="E87" s="134" t="str">
        <f t="shared" si="12"/>
        <v/>
      </c>
      <c r="F87" s="4"/>
    </row>
    <row r="88" spans="1:6" ht="21" customHeight="1">
      <c r="A88" s="146" t="str">
        <f t="shared" si="10"/>
        <v>Ordinært resultat</v>
      </c>
      <c r="B88" s="147" t="str">
        <f t="shared" si="11"/>
        <v/>
      </c>
      <c r="C88" s="147" t="str">
        <f t="shared" si="12"/>
        <v/>
      </c>
      <c r="D88" s="148" t="str">
        <f t="shared" si="12"/>
        <v/>
      </c>
      <c r="E88" s="149" t="str">
        <f t="shared" si="12"/>
        <v/>
      </c>
      <c r="F88" s="4"/>
    </row>
    <row r="89" spans="1:6" ht="14.25" customHeight="1">
      <c r="A89" s="43" t="str">
        <f t="shared" si="10"/>
        <v>Ekstraordinær inntekt</v>
      </c>
      <c r="B89" s="26" t="str">
        <f t="shared" si="11"/>
        <v/>
      </c>
      <c r="C89" s="26" t="str">
        <f t="shared" si="12"/>
        <v/>
      </c>
      <c r="D89" s="27" t="str">
        <f t="shared" si="12"/>
        <v/>
      </c>
      <c r="E89" s="28" t="str">
        <f t="shared" si="12"/>
        <v/>
      </c>
      <c r="F89" s="4"/>
    </row>
    <row r="90" spans="1:6" ht="14.25" customHeight="1">
      <c r="A90" s="43" t="str">
        <f t="shared" si="10"/>
        <v>Ekstraordinær kostnad</v>
      </c>
      <c r="B90" s="26" t="str">
        <f t="shared" si="11"/>
        <v/>
      </c>
      <c r="C90" s="26" t="str">
        <f t="shared" si="12"/>
        <v/>
      </c>
      <c r="D90" s="27" t="str">
        <f t="shared" si="12"/>
        <v/>
      </c>
      <c r="E90" s="28" t="str">
        <f t="shared" si="12"/>
        <v/>
      </c>
      <c r="F90" s="4"/>
    </row>
    <row r="91" spans="1:6" ht="14.25" customHeight="1">
      <c r="A91" s="135" t="str">
        <f t="shared" si="10"/>
        <v>Skattekostnad på ekstraordinært resultat</v>
      </c>
      <c r="B91" s="29" t="str">
        <f t="shared" si="11"/>
        <v/>
      </c>
      <c r="C91" s="29" t="str">
        <f t="shared" si="12"/>
        <v/>
      </c>
      <c r="D91" s="30" t="str">
        <f t="shared" si="12"/>
        <v/>
      </c>
      <c r="E91" s="31" t="str">
        <f t="shared" si="12"/>
        <v/>
      </c>
      <c r="F91" s="4"/>
    </row>
    <row r="92" spans="1:6" ht="21" customHeight="1" thickBot="1">
      <c r="A92" s="150" t="str">
        <f t="shared" si="10"/>
        <v>Årsresultat</v>
      </c>
      <c r="B92" s="151" t="str">
        <f t="shared" si="11"/>
        <v/>
      </c>
      <c r="C92" s="151" t="str">
        <f t="shared" si="12"/>
        <v/>
      </c>
      <c r="D92" s="152" t="str">
        <f t="shared" si="12"/>
        <v/>
      </c>
      <c r="E92" s="153" t="str">
        <f t="shared" si="12"/>
        <v/>
      </c>
      <c r="F92" s="4"/>
    </row>
    <row r="93" spans="1:6" ht="15" thickBot="1">
      <c r="A93" s="32" t="str">
        <f t="shared" si="10"/>
        <v/>
      </c>
      <c r="B93" s="33" t="str">
        <f t="shared" si="11"/>
        <v/>
      </c>
      <c r="C93" s="33" t="str">
        <f t="shared" si="12"/>
        <v/>
      </c>
      <c r="D93" s="34" t="str">
        <f t="shared" si="12"/>
        <v/>
      </c>
      <c r="E93" s="35" t="str">
        <f t="shared" si="12"/>
        <v/>
      </c>
      <c r="F93" s="32"/>
    </row>
    <row r="94" spans="1:6" ht="15.75">
      <c r="A94" s="44" t="str">
        <f t="shared" si="10"/>
        <v>Balanse</v>
      </c>
      <c r="B94" s="23" t="str">
        <f t="shared" si="11"/>
        <v>Regnskap</v>
      </c>
      <c r="C94" s="23" t="str">
        <f t="shared" si="12"/>
        <v>Regnskap</v>
      </c>
      <c r="D94" s="24" t="str">
        <f t="shared" si="12"/>
        <v>Endring</v>
      </c>
      <c r="E94" s="162" t="str">
        <f t="shared" si="12"/>
        <v>Endring</v>
      </c>
      <c r="F94" s="182" t="str">
        <f>IF(F38=0,"",F38)</f>
        <v>Inngående</v>
      </c>
    </row>
    <row r="95" spans="1:6" ht="14.25" customHeight="1">
      <c r="A95" s="135" t="str">
        <f t="shared" si="10"/>
        <v/>
      </c>
      <c r="B95" s="136" t="str">
        <f t="shared" si="11"/>
        <v>for år x1</v>
      </c>
      <c r="C95" s="136" t="str">
        <f t="shared" si="12"/>
        <v>for år x0</v>
      </c>
      <c r="D95" s="137" t="str">
        <f t="shared" si="12"/>
        <v/>
      </c>
      <c r="E95" s="154" t="str">
        <f t="shared" si="12"/>
        <v>i %</v>
      </c>
      <c r="F95" s="183" t="str">
        <f t="shared" si="12"/>
        <v>balanse år x0</v>
      </c>
    </row>
    <row r="96" spans="1:6" ht="14.25" customHeight="1">
      <c r="A96" s="156" t="str">
        <f t="shared" si="10"/>
        <v>Eiendeler</v>
      </c>
      <c r="B96" s="143" t="str">
        <f t="shared" si="11"/>
        <v/>
      </c>
      <c r="C96" s="143" t="str">
        <f t="shared" si="12"/>
        <v/>
      </c>
      <c r="D96" s="144" t="str">
        <f t="shared" si="12"/>
        <v/>
      </c>
      <c r="E96" s="145" t="str">
        <f t="shared" si="12"/>
        <v/>
      </c>
      <c r="F96" s="184" t="str">
        <f t="shared" si="12"/>
        <v/>
      </c>
    </row>
    <row r="97" spans="1:9" ht="14.25" customHeight="1">
      <c r="A97" s="135" t="str">
        <f t="shared" si="10"/>
        <v>Sum anleggsmidler</v>
      </c>
      <c r="B97" s="29" t="str">
        <f t="shared" si="11"/>
        <v/>
      </c>
      <c r="C97" s="29" t="str">
        <f t="shared" si="12"/>
        <v/>
      </c>
      <c r="D97" s="30" t="str">
        <f t="shared" si="12"/>
        <v/>
      </c>
      <c r="E97" s="31" t="str">
        <f t="shared" si="12"/>
        <v/>
      </c>
      <c r="F97" s="185" t="str">
        <f t="shared" si="12"/>
        <v/>
      </c>
    </row>
    <row r="98" spans="1:9" ht="14.25" customHeight="1">
      <c r="A98" s="43" t="str">
        <f t="shared" si="10"/>
        <v>Sum omløpsmidler</v>
      </c>
      <c r="B98" s="26" t="str">
        <f t="shared" si="11"/>
        <v/>
      </c>
      <c r="C98" s="26" t="str">
        <f t="shared" si="12"/>
        <v/>
      </c>
      <c r="D98" s="27" t="str">
        <f t="shared" si="12"/>
        <v/>
      </c>
      <c r="E98" s="28" t="str">
        <f t="shared" si="12"/>
        <v/>
      </c>
      <c r="F98" s="186" t="str">
        <f t="shared" si="12"/>
        <v/>
      </c>
    </row>
    <row r="99" spans="1:9" ht="14.25" customHeight="1">
      <c r="A99" s="160" t="str">
        <f t="shared" si="10"/>
        <v>Varer</v>
      </c>
      <c r="B99" s="157" t="str">
        <f t="shared" si="11"/>
        <v/>
      </c>
      <c r="C99" s="157" t="str">
        <f t="shared" si="12"/>
        <v/>
      </c>
      <c r="D99" s="158" t="str">
        <f t="shared" si="12"/>
        <v/>
      </c>
      <c r="E99" s="159" t="str">
        <f t="shared" si="12"/>
        <v/>
      </c>
      <c r="F99" s="187" t="str">
        <f t="shared" si="12"/>
        <v/>
      </c>
    </row>
    <row r="100" spans="1:9" ht="14.25" customHeight="1">
      <c r="A100" s="161" t="str">
        <f t="shared" si="10"/>
        <v>Kundefordringer</v>
      </c>
      <c r="B100" s="39" t="str">
        <f t="shared" si="11"/>
        <v/>
      </c>
      <c r="C100" s="39" t="str">
        <f t="shared" si="12"/>
        <v/>
      </c>
      <c r="D100" s="40" t="str">
        <f t="shared" si="12"/>
        <v/>
      </c>
      <c r="E100" s="41" t="str">
        <f t="shared" si="12"/>
        <v/>
      </c>
      <c r="F100" s="188" t="str">
        <f t="shared" si="12"/>
        <v/>
      </c>
    </row>
    <row r="101" spans="1:9" ht="14.25" customHeight="1">
      <c r="A101" s="139" t="str">
        <f t="shared" si="10"/>
        <v>Sum eiendeler</v>
      </c>
      <c r="B101" s="140" t="str">
        <f t="shared" si="11"/>
        <v/>
      </c>
      <c r="C101" s="140" t="str">
        <f t="shared" si="12"/>
        <v/>
      </c>
      <c r="D101" s="141" t="str">
        <f t="shared" si="12"/>
        <v/>
      </c>
      <c r="E101" s="142" t="str">
        <f t="shared" si="12"/>
        <v/>
      </c>
      <c r="F101" s="189" t="str">
        <f t="shared" si="12"/>
        <v/>
      </c>
    </row>
    <row r="102" spans="1:9" ht="14.25" customHeight="1">
      <c r="A102" s="155" t="str">
        <f t="shared" si="10"/>
        <v>Egenkapital og gjeld</v>
      </c>
      <c r="B102" s="26" t="str">
        <f t="shared" si="11"/>
        <v/>
      </c>
      <c r="C102" s="26" t="str">
        <f t="shared" si="12"/>
        <v/>
      </c>
      <c r="D102" s="27" t="str">
        <f t="shared" si="12"/>
        <v/>
      </c>
      <c r="E102" s="28" t="str">
        <f t="shared" si="12"/>
        <v/>
      </c>
      <c r="F102" s="186" t="str">
        <f t="shared" si="12"/>
        <v/>
      </c>
    </row>
    <row r="103" spans="1:9" ht="14.25" customHeight="1">
      <c r="A103" s="135" t="str">
        <f t="shared" si="10"/>
        <v>Sum egenkapital</v>
      </c>
      <c r="B103" s="29" t="str">
        <f t="shared" si="11"/>
        <v/>
      </c>
      <c r="C103" s="29" t="str">
        <f t="shared" si="12"/>
        <v/>
      </c>
      <c r="D103" s="30" t="str">
        <f t="shared" si="12"/>
        <v/>
      </c>
      <c r="E103" s="31" t="str">
        <f t="shared" si="12"/>
        <v/>
      </c>
      <c r="F103" s="185" t="str">
        <f t="shared" si="12"/>
        <v/>
      </c>
    </row>
    <row r="104" spans="1:9" ht="14.25" customHeight="1">
      <c r="A104" s="131" t="str">
        <f t="shared" si="10"/>
        <v>Sum langsiktig gjeld</v>
      </c>
      <c r="B104" s="132" t="str">
        <f t="shared" si="11"/>
        <v/>
      </c>
      <c r="C104" s="132" t="str">
        <f t="shared" si="12"/>
        <v/>
      </c>
      <c r="D104" s="133" t="str">
        <f t="shared" si="12"/>
        <v/>
      </c>
      <c r="E104" s="134" t="str">
        <f t="shared" si="12"/>
        <v/>
      </c>
      <c r="F104" s="190" t="str">
        <f t="shared" si="12"/>
        <v/>
      </c>
    </row>
    <row r="105" spans="1:9" ht="14.25" customHeight="1">
      <c r="A105" s="43" t="str">
        <f t="shared" ref="A105:F105" si="13">IF(A49=0,"",A49)</f>
        <v>Sum kortsiktig gjeld</v>
      </c>
      <c r="B105" s="26" t="str">
        <f t="shared" si="13"/>
        <v/>
      </c>
      <c r="C105" s="26" t="str">
        <f t="shared" si="13"/>
        <v/>
      </c>
      <c r="D105" s="27" t="str">
        <f t="shared" si="13"/>
        <v/>
      </c>
      <c r="E105" s="28" t="str">
        <f t="shared" si="13"/>
        <v/>
      </c>
      <c r="F105" s="186" t="str">
        <f t="shared" si="13"/>
        <v/>
      </c>
    </row>
    <row r="106" spans="1:9" ht="14.25" customHeight="1">
      <c r="A106" s="161" t="str">
        <f t="shared" ref="A106:E108" si="14">IF(A50=0,"",A50)</f>
        <v>Leverandørgjeld</v>
      </c>
      <c r="B106" s="39" t="str">
        <f t="shared" si="14"/>
        <v/>
      </c>
      <c r="C106" s="39" t="str">
        <f t="shared" si="14"/>
        <v/>
      </c>
      <c r="D106" s="40" t="str">
        <f t="shared" si="14"/>
        <v/>
      </c>
      <c r="E106" s="41" t="str">
        <f t="shared" si="14"/>
        <v/>
      </c>
      <c r="F106" s="188" t="str">
        <f>IF(F50=0,"",F50)</f>
        <v/>
      </c>
    </row>
    <row r="107" spans="1:9" ht="14.25" customHeight="1">
      <c r="A107" s="135" t="str">
        <f t="shared" si="14"/>
        <v>Sum gjeld</v>
      </c>
      <c r="B107" s="29" t="str">
        <f t="shared" si="14"/>
        <v/>
      </c>
      <c r="C107" s="29" t="str">
        <f t="shared" si="14"/>
        <v/>
      </c>
      <c r="D107" s="30" t="str">
        <f t="shared" si="14"/>
        <v/>
      </c>
      <c r="E107" s="31" t="str">
        <f t="shared" si="14"/>
        <v/>
      </c>
      <c r="F107" s="185" t="str">
        <f>IF(F51=0,"",F51)</f>
        <v/>
      </c>
    </row>
    <row r="108" spans="1:9" ht="14.25" customHeight="1" thickBot="1">
      <c r="A108" s="150" t="str">
        <f t="shared" si="14"/>
        <v>Sum egenkapital og gjeld</v>
      </c>
      <c r="B108" s="151" t="str">
        <f t="shared" si="14"/>
        <v/>
      </c>
      <c r="C108" s="151" t="str">
        <f t="shared" si="14"/>
        <v/>
      </c>
      <c r="D108" s="152" t="str">
        <f t="shared" si="14"/>
        <v/>
      </c>
      <c r="E108" s="153" t="str">
        <f t="shared" si="14"/>
        <v/>
      </c>
      <c r="F108" s="191" t="str">
        <f>IF(F52=0,"",F52)</f>
        <v/>
      </c>
    </row>
    <row r="109" spans="1:9" ht="15" thickBot="1">
      <c r="A109" s="32"/>
      <c r="B109" s="33"/>
      <c r="C109" s="33"/>
      <c r="D109" s="34"/>
      <c r="E109" s="35"/>
      <c r="F109" s="4"/>
    </row>
    <row r="110" spans="1:9" ht="15.75">
      <c r="A110" s="299" t="str">
        <f t="shared" ref="A110:B113" si="15">IF(A3=0,"",A3)</f>
        <v>Nøkkeltall lønnsomhet</v>
      </c>
      <c r="B110" s="300" t="str">
        <f t="shared" si="15"/>
        <v>Totalkapital-</v>
      </c>
      <c r="C110" s="301" t="str">
        <f t="shared" ref="C110:I110" si="16">IF(C3=0,"",C3)</f>
        <v>Egenkapital-</v>
      </c>
      <c r="D110" s="301" t="str">
        <f t="shared" si="16"/>
        <v>Egenkapital-</v>
      </c>
      <c r="E110" s="302" t="str">
        <f t="shared" si="16"/>
        <v>Brutto-</v>
      </c>
      <c r="F110" s="302" t="str">
        <f t="shared" si="16"/>
        <v>Resultat-</v>
      </c>
      <c r="G110" s="302" t="str">
        <f t="shared" si="16"/>
        <v>Driftsmargin</v>
      </c>
      <c r="H110" s="302" t="str">
        <f t="shared" si="16"/>
        <v>Kapitalens</v>
      </c>
      <c r="I110" s="303" t="str">
        <f t="shared" si="16"/>
        <v>Gjennom-</v>
      </c>
    </row>
    <row r="111" spans="1:9" ht="26.25" customHeight="1">
      <c r="A111" s="328" t="str">
        <f t="shared" si="15"/>
        <v/>
      </c>
      <c r="B111" s="305" t="str">
        <f t="shared" si="15"/>
        <v>rentabilitet</v>
      </c>
      <c r="C111" s="306" t="str">
        <f t="shared" ref="C111:I111" si="17">IF(C4=0,"",C4)</f>
        <v>rentabilitet før skatt</v>
      </c>
      <c r="D111" s="306" t="str">
        <f t="shared" si="17"/>
        <v>rentabilitet etter skatt</v>
      </c>
      <c r="E111" s="307" t="str">
        <f t="shared" si="17"/>
        <v>fortjeneste</v>
      </c>
      <c r="F111" s="307" t="str">
        <f t="shared" si="17"/>
        <v>grad (%)</v>
      </c>
      <c r="G111" s="308" t="str">
        <f t="shared" si="17"/>
        <v>(resultatet av driften i %)</v>
      </c>
      <c r="H111" s="307" t="str">
        <f t="shared" si="17"/>
        <v>omløps-hastighet</v>
      </c>
      <c r="I111" s="309" t="str">
        <f t="shared" si="17"/>
        <v>snittlig gjeldsrente</v>
      </c>
    </row>
    <row r="112" spans="1:9">
      <c r="A112" s="310" t="str">
        <f t="shared" si="15"/>
        <v>Nøkkeltall fra regnskapet for År x1</v>
      </c>
      <c r="B112" s="266" t="str">
        <f t="shared" si="15"/>
        <v xml:space="preserve"> </v>
      </c>
      <c r="C112" s="266" t="str">
        <f t="shared" ref="C112:I112" si="18">IF(C5=0,"",C5)</f>
        <v xml:space="preserve"> </v>
      </c>
      <c r="D112" s="266" t="str">
        <f t="shared" si="18"/>
        <v xml:space="preserve"> </v>
      </c>
      <c r="E112" s="266" t="str">
        <f t="shared" si="18"/>
        <v/>
      </c>
      <c r="F112" s="266" t="str">
        <f t="shared" si="18"/>
        <v xml:space="preserve"> </v>
      </c>
      <c r="G112" s="267" t="str">
        <f t="shared" si="18"/>
        <v/>
      </c>
      <c r="H112" s="268" t="str">
        <f t="shared" si="18"/>
        <v xml:space="preserve"> </v>
      </c>
      <c r="I112" s="269" t="str">
        <f t="shared" si="18"/>
        <v xml:space="preserve"> </v>
      </c>
    </row>
    <row r="113" spans="1:9" ht="15" thickBot="1">
      <c r="A113" s="304" t="str">
        <f t="shared" si="15"/>
        <v>Nøkkeltall fra regnskapet for År x0</v>
      </c>
      <c r="B113" s="270" t="str">
        <f t="shared" si="15"/>
        <v xml:space="preserve"> </v>
      </c>
      <c r="C113" s="270" t="str">
        <f t="shared" ref="C113:I113" si="19">IF(C6=0,"",C6)</f>
        <v xml:space="preserve"> </v>
      </c>
      <c r="D113" s="270" t="str">
        <f t="shared" si="19"/>
        <v xml:space="preserve"> </v>
      </c>
      <c r="E113" s="270" t="str">
        <f t="shared" si="19"/>
        <v/>
      </c>
      <c r="F113" s="270" t="str">
        <f t="shared" si="19"/>
        <v xml:space="preserve"> </v>
      </c>
      <c r="G113" s="270" t="str">
        <f t="shared" si="19"/>
        <v/>
      </c>
      <c r="H113" s="271" t="str">
        <f t="shared" si="19"/>
        <v xml:space="preserve"> </v>
      </c>
      <c r="I113" s="272" t="str">
        <f t="shared" si="19"/>
        <v xml:space="preserve"> </v>
      </c>
    </row>
    <row r="114" spans="1:9" ht="15" thickBot="1">
      <c r="A114" s="311"/>
      <c r="B114" s="273"/>
      <c r="C114" s="273"/>
      <c r="D114" s="273"/>
      <c r="E114" s="273"/>
      <c r="F114" s="273"/>
      <c r="G114" s="273"/>
      <c r="H114" s="273"/>
      <c r="I114" s="312"/>
    </row>
    <row r="115" spans="1:9" ht="15.75">
      <c r="A115" s="299" t="str">
        <f>IF(A3=0,"",A7)</f>
        <v>Nøkkeltall likviditet</v>
      </c>
      <c r="B115" s="301" t="str">
        <f>IF(B7=0,"",B7)</f>
        <v>Likviditets-</v>
      </c>
      <c r="C115" s="301" t="str">
        <f t="shared" ref="C115:D115" si="20">IF(C7=0,"",C7)</f>
        <v>Likviditets-</v>
      </c>
      <c r="D115" s="301" t="str">
        <f t="shared" si="20"/>
        <v>Arbeids-</v>
      </c>
      <c r="E115" s="301" t="str">
        <f t="shared" ref="E115:I115" si="21">IF(E7=0,"",E7)</f>
        <v>Arbeidskap.</v>
      </c>
      <c r="F115" s="301" t="str">
        <f t="shared" si="21"/>
        <v>Gj.sn. omløps-</v>
      </c>
      <c r="G115" s="301" t="str">
        <f t="shared" si="21"/>
        <v>Gj. snittlig</v>
      </c>
      <c r="H115" s="301" t="str">
        <f t="shared" si="21"/>
        <v>Gj. sn. kred.</v>
      </c>
      <c r="I115" s="301" t="str">
        <f t="shared" si="21"/>
        <v>Gj. sn. kred.</v>
      </c>
    </row>
    <row r="116" spans="1:9">
      <c r="A116" s="328"/>
      <c r="B116" s="314" t="str">
        <f>IF(B8=0,"",B8)</f>
        <v>grad 1 i %</v>
      </c>
      <c r="C116" s="314" t="str">
        <f t="shared" ref="C116:D116" si="22">IF(C8=0,"",C8)</f>
        <v>grad 2 i %</v>
      </c>
      <c r="D116" s="315" t="str">
        <f t="shared" si="22"/>
        <v>kapital i kr</v>
      </c>
      <c r="E116" s="315" t="str">
        <f t="shared" ref="E116:I116" si="23">IF(E8=0,"",E8)</f>
        <v>i % av oms.</v>
      </c>
      <c r="F116" s="315" t="str">
        <f t="shared" si="23"/>
        <v>fart varelager</v>
      </c>
      <c r="G116" s="315" t="str">
        <f t="shared" si="23"/>
        <v>lagringstid</v>
      </c>
      <c r="H116" s="315" t="str">
        <f t="shared" si="23"/>
        <v>tid kunder</v>
      </c>
      <c r="I116" s="315" t="str">
        <f t="shared" si="23"/>
        <v>tid leverand.</v>
      </c>
    </row>
    <row r="117" spans="1:9">
      <c r="A117" s="310" t="str">
        <f>IF(A5=0,"",A5)</f>
        <v>Nøkkeltall fra regnskapet for År x1</v>
      </c>
      <c r="B117" s="318" t="str">
        <f>IF(B9=0,"",B9)</f>
        <v xml:space="preserve"> </v>
      </c>
      <c r="C117" s="318" t="str">
        <f t="shared" ref="C117:D117" si="24">IF(C9=0,"",C9)</f>
        <v xml:space="preserve"> </v>
      </c>
      <c r="D117" s="274" t="str">
        <f t="shared" si="24"/>
        <v/>
      </c>
      <c r="E117" s="318" t="str">
        <f t="shared" ref="E117:I117" si="25">IF(E9=0,"",E9)</f>
        <v/>
      </c>
      <c r="F117" s="339" t="str">
        <f t="shared" si="25"/>
        <v xml:space="preserve"> </v>
      </c>
      <c r="G117" s="330" t="str">
        <f t="shared" si="25"/>
        <v xml:space="preserve"> </v>
      </c>
      <c r="H117" s="330" t="str">
        <f t="shared" si="25"/>
        <v xml:space="preserve"> </v>
      </c>
      <c r="I117" s="330" t="str">
        <f t="shared" si="25"/>
        <v xml:space="preserve"> </v>
      </c>
    </row>
    <row r="118" spans="1:9" ht="15" thickBot="1">
      <c r="A118" s="304" t="str">
        <f>IF(A6=0,"",A6)</f>
        <v>Nøkkeltall fra regnskapet for År x0</v>
      </c>
      <c r="B118" s="319" t="str">
        <f>IF(B10=0,"",B10)</f>
        <v xml:space="preserve"> </v>
      </c>
      <c r="C118" s="319" t="str">
        <f t="shared" ref="C118:D118" si="26">IF(C10=0,"",C10)</f>
        <v xml:space="preserve"> </v>
      </c>
      <c r="D118" s="275" t="str">
        <f t="shared" si="26"/>
        <v/>
      </c>
      <c r="E118" s="319" t="str">
        <f t="shared" ref="E118:I118" si="27">IF(E10=0,"",E10)</f>
        <v/>
      </c>
      <c r="F118" s="340" t="str">
        <f t="shared" si="27"/>
        <v xml:space="preserve"> </v>
      </c>
      <c r="G118" s="331" t="str">
        <f t="shared" si="27"/>
        <v xml:space="preserve"> </v>
      </c>
      <c r="H118" s="331" t="str">
        <f t="shared" si="27"/>
        <v xml:space="preserve"> </v>
      </c>
      <c r="I118" s="331" t="str">
        <f t="shared" si="27"/>
        <v xml:space="preserve"> </v>
      </c>
    </row>
    <row r="119" spans="1:9" ht="15" thickBot="1">
      <c r="A119" s="320"/>
      <c r="B119" s="276"/>
      <c r="C119" s="276"/>
      <c r="D119" s="276"/>
      <c r="E119" s="276"/>
      <c r="F119" s="276"/>
      <c r="G119" s="276"/>
      <c r="H119" s="276"/>
      <c r="I119" s="276"/>
    </row>
    <row r="120" spans="1:9" ht="15.75">
      <c r="A120" s="299" t="str">
        <f>IF(A3=0,"",A11)</f>
        <v>Nøkkeltall soliditet/finansiering</v>
      </c>
      <c r="B120" s="321" t="str">
        <f>IF(B11=0,"",B11)</f>
        <v>Egenkapital</v>
      </c>
      <c r="C120" s="313" t="str">
        <f t="shared" ref="C120:I120" si="28">IF(C11=0,"",C11)</f>
        <v>Gjelds-</v>
      </c>
      <c r="D120" s="302" t="str">
        <f t="shared" si="28"/>
        <v>Langsiktig</v>
      </c>
      <c r="E120" s="302" t="str">
        <f t="shared" si="28"/>
        <v>Kortsiktig</v>
      </c>
      <c r="F120" s="302" t="str">
        <f t="shared" si="28"/>
        <v>Langs. lager-</v>
      </c>
      <c r="G120" s="322" t="str">
        <f t="shared" si="28"/>
        <v>Finansierings-</v>
      </c>
      <c r="H120" s="323" t="str">
        <f t="shared" si="28"/>
        <v/>
      </c>
      <c r="I120" s="323" t="str">
        <f t="shared" si="28"/>
        <v/>
      </c>
    </row>
    <row r="121" spans="1:9" ht="15" thickBot="1">
      <c r="A121" s="304"/>
      <c r="B121" s="317" t="str">
        <f>IF(B12=0,"",B12)</f>
        <v>prosent</v>
      </c>
      <c r="C121" s="316" t="str">
        <f t="shared" ref="C121:I121" si="29">IF(C12=0,"",C12)</f>
        <v>grad i %</v>
      </c>
      <c r="D121" s="324" t="str">
        <f t="shared" si="29"/>
        <v>gjeldsandel %</v>
      </c>
      <c r="E121" s="324" t="str">
        <f t="shared" si="29"/>
        <v>gjeldsandel %</v>
      </c>
      <c r="F121" s="325" t="str">
        <f t="shared" si="29"/>
        <v>finansiering</v>
      </c>
      <c r="G121" s="326" t="str">
        <f t="shared" si="29"/>
        <v>grad 1 i %</v>
      </c>
      <c r="H121" s="323" t="str">
        <f t="shared" si="29"/>
        <v/>
      </c>
      <c r="I121" s="323" t="str">
        <f t="shared" si="29"/>
        <v/>
      </c>
    </row>
    <row r="122" spans="1:9">
      <c r="A122" s="310" t="str">
        <f>IF(A5=0,"",A5)</f>
        <v>Nøkkeltall fra regnskapet for År x1</v>
      </c>
      <c r="B122" s="277" t="str">
        <f>IF(B13=0,"",B13)</f>
        <v xml:space="preserve"> </v>
      </c>
      <c r="C122" s="277" t="str">
        <f t="shared" ref="C122:I122" si="30">IF(C13=0,"",C13)</f>
        <v xml:space="preserve"> </v>
      </c>
      <c r="D122" s="277" t="str">
        <f t="shared" si="30"/>
        <v/>
      </c>
      <c r="E122" s="277" t="str">
        <f t="shared" si="30"/>
        <v/>
      </c>
      <c r="F122" s="277" t="str">
        <f t="shared" si="30"/>
        <v/>
      </c>
      <c r="G122" s="278" t="str">
        <f t="shared" si="30"/>
        <v/>
      </c>
      <c r="H122" s="323" t="str">
        <f t="shared" si="30"/>
        <v/>
      </c>
      <c r="I122" s="323" t="str">
        <f t="shared" si="30"/>
        <v/>
      </c>
    </row>
    <row r="123" spans="1:9" ht="15" thickBot="1">
      <c r="A123" s="304" t="str">
        <f>IF(A6=0,"",A6)</f>
        <v>Nøkkeltall fra regnskapet for År x0</v>
      </c>
      <c r="B123" s="279" t="str">
        <f>IF(B14=0,"",B14)</f>
        <v xml:space="preserve"> </v>
      </c>
      <c r="C123" s="279" t="str">
        <f t="shared" ref="C123:I123" si="31">IF(C14=0,"",C14)</f>
        <v xml:space="preserve"> </v>
      </c>
      <c r="D123" s="279" t="str">
        <f t="shared" si="31"/>
        <v/>
      </c>
      <c r="E123" s="279" t="str">
        <f t="shared" si="31"/>
        <v/>
      </c>
      <c r="F123" s="279" t="str">
        <f t="shared" si="31"/>
        <v/>
      </c>
      <c r="G123" s="280" t="str">
        <f t="shared" si="31"/>
        <v/>
      </c>
      <c r="H123" s="323" t="str">
        <f t="shared" si="31"/>
        <v/>
      </c>
      <c r="I123" s="323" t="str">
        <f t="shared" si="31"/>
        <v/>
      </c>
    </row>
    <row r="125" spans="1:9">
      <c r="A125" s="192" t="s">
        <v>49</v>
      </c>
    </row>
  </sheetData>
  <sheetProtection sheet="1" objects="1" scenarios="1"/>
  <phoneticPr fontId="0" type="noConversion"/>
  <printOptions gridLinesSet="0"/>
  <pageMargins left="0.51" right="0.34000000000000008" top="0.87" bottom="0.77" header="0.5" footer="0.5"/>
  <pageSetup paperSize="9" scale="82" orientation="portrait" horizontalDpi="4294967292" verticalDpi="4294967292" r:id="rId1"/>
  <headerFooter>
    <oddHeader>&amp;R&amp;"Arial,Normal"&amp;10Utskriftsdato &amp;D</oddHeader>
    <oddFooter>&amp;L&amp;"Arial,Vanlig"&amp;10&amp;K000000Johs Totland 20©14&amp;C&amp;"Arial,Vanlig"&amp;10&amp;K000000&amp;F &amp;A&amp;R&amp;"Arial,Vanlig"&amp;10&amp;K000000Side &amp;P</oddFooter>
  </headerFooter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Button 12">
              <controlPr defaultSize="0" print="0" autoFill="0" autoLine="0" autoPict="0" macro="[0]!Module1.vis">
                <anchor moveWithCells="1" sizeWithCells="1">
                  <from>
                    <xdr:col>0</xdr:col>
                    <xdr:colOff>85725</xdr:colOff>
                    <xdr:row>0</xdr:row>
                    <xdr:rowOff>47625</xdr:rowOff>
                  </from>
                  <to>
                    <xdr:col>0</xdr:col>
                    <xdr:colOff>1409700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Button 14">
              <controlPr defaultSize="0" print="0" autoFill="0" autoLine="0" autoPict="0" macro="[0]!topp">
                <anchor moveWithCells="1" sizeWithCells="1">
                  <from>
                    <xdr:col>1</xdr:col>
                    <xdr:colOff>428625</xdr:colOff>
                    <xdr:row>0</xdr:row>
                    <xdr:rowOff>47625</xdr:rowOff>
                  </from>
                  <to>
                    <xdr:col>2</xdr:col>
                    <xdr:colOff>419100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Button 31">
              <controlPr defaultSize="0" print="0" autoFill="0" autoLine="0" autoPict="0" macro="[0]!Module1.skjul">
                <anchor moveWithCells="1" sizeWithCells="1">
                  <from>
                    <xdr:col>0</xdr:col>
                    <xdr:colOff>1419225</xdr:colOff>
                    <xdr:row>0</xdr:row>
                    <xdr:rowOff>47625</xdr:rowOff>
                  </from>
                  <to>
                    <xdr:col>0</xdr:col>
                    <xdr:colOff>2657475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Button 39">
              <controlPr defaultSize="0" print="0" autoFill="0" autoLine="0" autoPict="0" macro="[0]!slett">
                <anchor moveWithCells="1" sizeWithCells="1">
                  <from>
                    <xdr:col>0</xdr:col>
                    <xdr:colOff>2657475</xdr:colOff>
                    <xdr:row>0</xdr:row>
                    <xdr:rowOff>47625</xdr:rowOff>
                  </from>
                  <to>
                    <xdr:col>1</xdr:col>
                    <xdr:colOff>428625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Button 41">
              <controlPr defaultSize="0" print="0" autoFill="0" autoLine="0" autoPict="0" macro="[0]!utskrift">
                <anchor moveWithCells="1" sizeWithCells="1">
                  <from>
                    <xdr:col>2</xdr:col>
                    <xdr:colOff>428625</xdr:colOff>
                    <xdr:row>0</xdr:row>
                    <xdr:rowOff>47625</xdr:rowOff>
                  </from>
                  <to>
                    <xdr:col>3</xdr:col>
                    <xdr:colOff>333375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Button 66">
              <controlPr defaultSize="0" print="0" autoFill="0" autoLine="0" autoPict="0" macro="[0]!Module1.hjelp">
                <anchor moveWithCells="1" sizeWithCells="1">
                  <from>
                    <xdr:col>3</xdr:col>
                    <xdr:colOff>352425</xdr:colOff>
                    <xdr:row>0</xdr:row>
                    <xdr:rowOff>47625</xdr:rowOff>
                  </from>
                  <to>
                    <xdr:col>4</xdr:col>
                    <xdr:colOff>381000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 enableFormatConditionsCalculation="0"/>
  <dimension ref="A1:A121"/>
  <sheetViews>
    <sheetView showGridLines="0" workbookViewId="0"/>
  </sheetViews>
  <sheetFormatPr baseColWidth="10" defaultRowHeight="15"/>
  <cols>
    <col min="1" max="1" width="164.7109375" customWidth="1"/>
  </cols>
  <sheetData>
    <row r="1" spans="1:1" ht="21">
      <c r="A1" s="286" t="s">
        <v>78</v>
      </c>
    </row>
    <row r="2" spans="1:1" ht="18.75">
      <c r="A2" s="281"/>
    </row>
    <row r="3" spans="1:1" ht="18.75">
      <c r="A3" s="287" t="s">
        <v>79</v>
      </c>
    </row>
    <row r="4" spans="1:1" ht="15.75">
      <c r="A4" s="282"/>
    </row>
    <row r="5" spans="1:1" ht="18">
      <c r="A5" s="284" t="s">
        <v>131</v>
      </c>
    </row>
    <row r="6" spans="1:1">
      <c r="A6" s="283" t="s">
        <v>132</v>
      </c>
    </row>
    <row r="7" spans="1:1">
      <c r="A7" s="283"/>
    </row>
    <row r="8" spans="1:1">
      <c r="A8" s="283" t="s">
        <v>123</v>
      </c>
    </row>
    <row r="9" spans="1:1" ht="15.75">
      <c r="A9" s="282" t="s">
        <v>133</v>
      </c>
    </row>
    <row r="10" spans="1:1" ht="15.75">
      <c r="A10" s="282" t="s">
        <v>134</v>
      </c>
    </row>
    <row r="11" spans="1:1">
      <c r="A11" s="283"/>
    </row>
    <row r="12" spans="1:1" ht="15.75">
      <c r="A12" s="282" t="s">
        <v>135</v>
      </c>
    </row>
    <row r="13" spans="1:1">
      <c r="A13" s="283" t="s">
        <v>136</v>
      </c>
    </row>
    <row r="14" spans="1:1">
      <c r="A14" s="283"/>
    </row>
    <row r="15" spans="1:1" ht="15.75">
      <c r="A15" s="282" t="s">
        <v>137</v>
      </c>
    </row>
    <row r="16" spans="1:1">
      <c r="A16" s="283"/>
    </row>
    <row r="17" spans="1:1" ht="18">
      <c r="A17" s="284" t="s">
        <v>138</v>
      </c>
    </row>
    <row r="18" spans="1:1">
      <c r="A18" s="283" t="s">
        <v>139</v>
      </c>
    </row>
    <row r="19" spans="1:1">
      <c r="A19" s="283"/>
    </row>
    <row r="20" spans="1:1" ht="15.75">
      <c r="A20" s="282" t="s">
        <v>140</v>
      </c>
    </row>
    <row r="21" spans="1:1">
      <c r="A21" s="283"/>
    </row>
    <row r="22" spans="1:1" ht="18">
      <c r="A22" s="284" t="s">
        <v>80</v>
      </c>
    </row>
    <row r="23" spans="1:1">
      <c r="A23" s="283" t="s">
        <v>130</v>
      </c>
    </row>
    <row r="24" spans="1:1">
      <c r="A24" s="283"/>
    </row>
    <row r="25" spans="1:1" ht="15.75">
      <c r="A25" s="282" t="s">
        <v>81</v>
      </c>
    </row>
    <row r="26" spans="1:1">
      <c r="A26" s="283"/>
    </row>
    <row r="27" spans="1:1" ht="18">
      <c r="A27" s="284" t="s">
        <v>122</v>
      </c>
    </row>
    <row r="28" spans="1:1">
      <c r="A28" s="283" t="s">
        <v>141</v>
      </c>
    </row>
    <row r="29" spans="1:1">
      <c r="A29" s="283"/>
    </row>
    <row r="30" spans="1:1">
      <c r="A30" s="283" t="s">
        <v>123</v>
      </c>
    </row>
    <row r="31" spans="1:1" ht="15.75">
      <c r="A31" s="282" t="s">
        <v>145</v>
      </c>
    </row>
    <row r="32" spans="1:1" ht="15.75">
      <c r="A32" s="282" t="s">
        <v>144</v>
      </c>
    </row>
    <row r="33" spans="1:1">
      <c r="A33" s="283"/>
    </row>
    <row r="34" spans="1:1" ht="18">
      <c r="A34" s="284" t="s">
        <v>82</v>
      </c>
    </row>
    <row r="35" spans="1:1">
      <c r="A35" s="283" t="s">
        <v>83</v>
      </c>
    </row>
    <row r="36" spans="1:1">
      <c r="A36" s="283"/>
    </row>
    <row r="37" spans="1:1" ht="15.75">
      <c r="A37" s="282" t="s">
        <v>84</v>
      </c>
    </row>
    <row r="38" spans="1:1">
      <c r="A38" s="283"/>
    </row>
    <row r="39" spans="1:1" ht="18">
      <c r="A39" s="284" t="s">
        <v>85</v>
      </c>
    </row>
    <row r="40" spans="1:1">
      <c r="A40" s="283" t="s">
        <v>142</v>
      </c>
    </row>
    <row r="41" spans="1:1" ht="15.75">
      <c r="A41" s="282"/>
    </row>
    <row r="42" spans="1:1" ht="15.75">
      <c r="A42" s="282" t="s">
        <v>143</v>
      </c>
    </row>
    <row r="43" spans="1:1">
      <c r="A43" s="283"/>
    </row>
    <row r="44" spans="1:1" ht="18">
      <c r="A44" s="284" t="s">
        <v>86</v>
      </c>
    </row>
    <row r="45" spans="1:1">
      <c r="A45" s="283" t="s">
        <v>124</v>
      </c>
    </row>
    <row r="46" spans="1:1">
      <c r="A46" s="283"/>
    </row>
    <row r="47" spans="1:1" ht="15.75">
      <c r="A47" s="282" t="s">
        <v>87</v>
      </c>
    </row>
    <row r="48" spans="1:1">
      <c r="A48" s="283" t="s">
        <v>146</v>
      </c>
    </row>
    <row r="49" spans="1:1" ht="18">
      <c r="A49" s="284"/>
    </row>
    <row r="50" spans="1:1" ht="18.75">
      <c r="A50" s="287" t="s">
        <v>88</v>
      </c>
    </row>
    <row r="51" spans="1:1" ht="15.75">
      <c r="A51" s="282"/>
    </row>
    <row r="52" spans="1:1" ht="18">
      <c r="A52" s="284" t="s">
        <v>111</v>
      </c>
    </row>
    <row r="53" spans="1:1">
      <c r="A53" s="283" t="s">
        <v>125</v>
      </c>
    </row>
    <row r="54" spans="1:1">
      <c r="A54" s="283"/>
    </row>
    <row r="55" spans="1:1" ht="15.75">
      <c r="A55" s="282" t="s">
        <v>114</v>
      </c>
    </row>
    <row r="56" spans="1:1">
      <c r="A56" s="283"/>
    </row>
    <row r="57" spans="1:1" ht="18">
      <c r="A57" s="284" t="s">
        <v>112</v>
      </c>
    </row>
    <row r="58" spans="1:1">
      <c r="A58" s="283" t="s">
        <v>113</v>
      </c>
    </row>
    <row r="59" spans="1:1">
      <c r="A59" s="283"/>
    </row>
    <row r="60" spans="1:1" ht="15.75">
      <c r="A60" s="282" t="s">
        <v>147</v>
      </c>
    </row>
    <row r="61" spans="1:1">
      <c r="A61" s="283"/>
    </row>
    <row r="62" spans="1:1" ht="18">
      <c r="A62" s="284" t="s">
        <v>89</v>
      </c>
    </row>
    <row r="63" spans="1:1">
      <c r="A63" s="283" t="s">
        <v>126</v>
      </c>
    </row>
    <row r="64" spans="1:1">
      <c r="A64" s="283"/>
    </row>
    <row r="65" spans="1:1" ht="15.75">
      <c r="A65" s="282" t="s">
        <v>148</v>
      </c>
    </row>
    <row r="66" spans="1:1" ht="15.75">
      <c r="A66" s="282" t="s">
        <v>151</v>
      </c>
    </row>
    <row r="67" spans="1:1">
      <c r="A67" s="283"/>
    </row>
    <row r="68" spans="1:1" ht="18">
      <c r="A68" s="284" t="s">
        <v>149</v>
      </c>
    </row>
    <row r="69" spans="1:1">
      <c r="A69" s="283" t="s">
        <v>90</v>
      </c>
    </row>
    <row r="70" spans="1:1">
      <c r="A70" s="283"/>
    </row>
    <row r="71" spans="1:1" ht="15.75">
      <c r="A71" s="282" t="s">
        <v>150</v>
      </c>
    </row>
    <row r="72" spans="1:1">
      <c r="A72" s="283"/>
    </row>
    <row r="73" spans="1:1" ht="18">
      <c r="A73" s="284" t="s">
        <v>91</v>
      </c>
    </row>
    <row r="74" spans="1:1">
      <c r="A74" s="283" t="s">
        <v>152</v>
      </c>
    </row>
    <row r="75" spans="1:1">
      <c r="A75" s="283"/>
    </row>
    <row r="76" spans="1:1" ht="15.75">
      <c r="A76" s="282" t="s">
        <v>153</v>
      </c>
    </row>
    <row r="77" spans="1:1">
      <c r="A77" s="283"/>
    </row>
    <row r="78" spans="1:1" ht="18">
      <c r="A78" s="284" t="s">
        <v>92</v>
      </c>
    </row>
    <row r="79" spans="1:1">
      <c r="A79" s="283" t="s">
        <v>93</v>
      </c>
    </row>
    <row r="80" spans="1:1">
      <c r="A80" s="283"/>
    </row>
    <row r="81" spans="1:1" ht="15.75">
      <c r="A81" s="282" t="s">
        <v>94</v>
      </c>
    </row>
    <row r="82" spans="1:1">
      <c r="A82" s="283"/>
    </row>
    <row r="83" spans="1:1" ht="18">
      <c r="A83" s="284" t="s">
        <v>95</v>
      </c>
    </row>
    <row r="84" spans="1:1">
      <c r="A84" s="283" t="s">
        <v>96</v>
      </c>
    </row>
    <row r="85" spans="1:1">
      <c r="A85" s="283"/>
    </row>
    <row r="86" spans="1:1" ht="15.75">
      <c r="A86" s="282" t="s">
        <v>97</v>
      </c>
    </row>
    <row r="87" spans="1:1">
      <c r="A87" s="283"/>
    </row>
    <row r="88" spans="1:1">
      <c r="A88" s="283"/>
    </row>
    <row r="89" spans="1:1" ht="18.75">
      <c r="A89" s="287" t="s">
        <v>98</v>
      </c>
    </row>
    <row r="90" spans="1:1" ht="15.75">
      <c r="A90" s="282"/>
    </row>
    <row r="91" spans="1:1" ht="18">
      <c r="A91" s="284" t="s">
        <v>99</v>
      </c>
    </row>
    <row r="92" spans="1:1">
      <c r="A92" s="283" t="s">
        <v>100</v>
      </c>
    </row>
    <row r="93" spans="1:1">
      <c r="A93" s="283"/>
    </row>
    <row r="94" spans="1:1" ht="15.75">
      <c r="A94" s="282" t="s">
        <v>101</v>
      </c>
    </row>
    <row r="95" spans="1:1">
      <c r="A95" s="283"/>
    </row>
    <row r="96" spans="1:1" ht="18">
      <c r="A96" s="284" t="s">
        <v>115</v>
      </c>
    </row>
    <row r="97" spans="1:1">
      <c r="A97" s="283" t="s">
        <v>129</v>
      </c>
    </row>
    <row r="98" spans="1:1">
      <c r="A98" s="283"/>
    </row>
    <row r="99" spans="1:1" ht="15.75">
      <c r="A99" s="282" t="s">
        <v>116</v>
      </c>
    </row>
    <row r="100" spans="1:1" ht="15" customHeight="1">
      <c r="A100" s="284"/>
    </row>
    <row r="101" spans="1:1" ht="18">
      <c r="A101" s="284" t="s">
        <v>102</v>
      </c>
    </row>
    <row r="102" spans="1:1">
      <c r="A102" s="283" t="s">
        <v>103</v>
      </c>
    </row>
    <row r="103" spans="1:1">
      <c r="A103" s="283"/>
    </row>
    <row r="104" spans="1:1" ht="15.75">
      <c r="A104" s="282" t="s">
        <v>104</v>
      </c>
    </row>
    <row r="105" spans="1:1">
      <c r="A105" s="283"/>
    </row>
    <row r="106" spans="1:1" ht="18">
      <c r="A106" s="284" t="s">
        <v>105</v>
      </c>
    </row>
    <row r="107" spans="1:1">
      <c r="A107" s="283" t="s">
        <v>106</v>
      </c>
    </row>
    <row r="108" spans="1:1">
      <c r="A108" s="283"/>
    </row>
    <row r="109" spans="1:1" ht="15.75">
      <c r="A109" s="282" t="s">
        <v>107</v>
      </c>
    </row>
    <row r="110" spans="1:1">
      <c r="A110" s="283"/>
    </row>
    <row r="111" spans="1:1" ht="18">
      <c r="A111" s="284" t="s">
        <v>117</v>
      </c>
    </row>
    <row r="112" spans="1:1">
      <c r="A112" s="283" t="s">
        <v>119</v>
      </c>
    </row>
    <row r="113" spans="1:1">
      <c r="A113" s="283"/>
    </row>
    <row r="114" spans="1:1" ht="15.75">
      <c r="A114" s="282" t="s">
        <v>118</v>
      </c>
    </row>
    <row r="115" spans="1:1">
      <c r="A115" s="283"/>
    </row>
    <row r="116" spans="1:1" ht="18">
      <c r="A116" s="284" t="s">
        <v>154</v>
      </c>
    </row>
    <row r="117" spans="1:1">
      <c r="A117" s="283" t="s">
        <v>164</v>
      </c>
    </row>
    <row r="118" spans="1:1">
      <c r="A118" s="283"/>
    </row>
    <row r="119" spans="1:1" ht="15.75">
      <c r="A119" s="282" t="s">
        <v>108</v>
      </c>
    </row>
    <row r="120" spans="1:1">
      <c r="A120" s="283"/>
    </row>
    <row r="121" spans="1:1" ht="15.75">
      <c r="A121" s="285"/>
    </row>
  </sheetData>
  <sheetProtection sheet="1" objects="1" scenarios="1"/>
  <phoneticPr fontId="40" type="noConversion"/>
  <pageMargins left="0.79" right="0.79" top="1" bottom="1" header="0.5" footer="0.5"/>
  <pageSetup paperSize="9" scale="80" orientation="landscape" horizontalDpi="4294967292" verticalDpi="4294967292"/>
  <headerFooter>
    <oddFooter>&amp;L&amp;"Arial,Vanlig"&amp;10&amp;K000000Johs Totland 20©14&amp;C&amp;"Arial,Vanlig"&amp;K000000&amp;F &amp;A&amp;R&amp;"Arial,Vanlig"&amp;K000000Side &amp;P</oddFooter>
  </headerFooter>
  <rowBreaks count="3" manualBreakCount="3">
    <brk id="33" max="16383" man="1"/>
    <brk id="67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/>
  <dimension ref="A1:P51"/>
  <sheetViews>
    <sheetView showGridLines="0" workbookViewId="0"/>
  </sheetViews>
  <sheetFormatPr baseColWidth="10" defaultColWidth="10.85546875" defaultRowHeight="15"/>
  <cols>
    <col min="1" max="16384" width="10.85546875" style="45"/>
  </cols>
  <sheetData>
    <row r="1" spans="1:16" s="335" customFormat="1" ht="18.75">
      <c r="A1" s="332" t="s">
        <v>157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4"/>
    </row>
    <row r="2" spans="1:16" s="335" customFormat="1" ht="8.1" customHeight="1">
      <c r="A2" s="336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4"/>
    </row>
    <row r="3" spans="1:16" s="335" customFormat="1" ht="18.75">
      <c r="A3" s="332" t="s">
        <v>156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4"/>
    </row>
    <row r="4" spans="1:16" s="334" customFormat="1" ht="9" customHeight="1"/>
    <row r="5" spans="1:16" s="334" customFormat="1">
      <c r="A5" s="334" t="s">
        <v>161</v>
      </c>
    </row>
    <row r="6" spans="1:16" s="334" customFormat="1">
      <c r="A6" s="334" t="s">
        <v>158</v>
      </c>
    </row>
    <row r="7" spans="1:16" s="334" customFormat="1"/>
    <row r="8" spans="1:16" s="334" customFormat="1"/>
    <row r="9" spans="1:16" s="334" customFormat="1"/>
    <row r="10" spans="1:16" s="334" customFormat="1"/>
    <row r="11" spans="1:16" s="334" customFormat="1" ht="11.1" customHeight="1"/>
    <row r="12" spans="1:16" s="334" customFormat="1">
      <c r="E12" s="338"/>
    </row>
    <row r="13" spans="1:16" s="334" customFormat="1">
      <c r="E13" s="338"/>
    </row>
    <row r="14" spans="1:16" s="334" customFormat="1">
      <c r="E14" s="338"/>
    </row>
    <row r="15" spans="1:16" s="334" customFormat="1">
      <c r="E15" s="338"/>
    </row>
    <row r="16" spans="1:16" s="334" customFormat="1">
      <c r="E16" s="338"/>
    </row>
    <row r="17" spans="5:5" s="334" customFormat="1">
      <c r="E17" s="338"/>
    </row>
    <row r="18" spans="5:5" s="334" customFormat="1">
      <c r="E18" s="338"/>
    </row>
    <row r="19" spans="5:5" s="334" customFormat="1">
      <c r="E19" s="338"/>
    </row>
    <row r="20" spans="5:5" s="334" customFormat="1">
      <c r="E20" s="338"/>
    </row>
    <row r="21" spans="5:5" s="334" customFormat="1">
      <c r="E21" s="338"/>
    </row>
    <row r="22" spans="5:5" s="334" customFormat="1">
      <c r="E22" s="338"/>
    </row>
    <row r="23" spans="5:5" s="334" customFormat="1">
      <c r="E23" s="338"/>
    </row>
    <row r="24" spans="5:5" s="334" customFormat="1">
      <c r="E24" s="338"/>
    </row>
    <row r="25" spans="5:5" s="334" customFormat="1">
      <c r="E25" s="338"/>
    </row>
    <row r="26" spans="5:5" s="334" customFormat="1">
      <c r="E26" s="338"/>
    </row>
    <row r="27" spans="5:5" s="334" customFormat="1">
      <c r="E27" s="338"/>
    </row>
    <row r="46" spans="1:16" s="335" customFormat="1" ht="18.75">
      <c r="A46" s="332" t="s">
        <v>159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4"/>
    </row>
    <row r="48" spans="1:16">
      <c r="A48" s="334" t="s">
        <v>162</v>
      </c>
    </row>
    <row r="51" spans="1:1">
      <c r="A51" s="334" t="s">
        <v>163</v>
      </c>
    </row>
  </sheetData>
  <sheetProtection sheet="1" objects="1" scenarios="1"/>
  <phoneticPr fontId="40" type="noConversion"/>
  <pageMargins left="0.35" right="0.35" top="0.5" bottom="0.5" header="0.3" footer="0.3"/>
  <pageSetup paperSize="9" scale="80" orientation="landscape" horizontalDpi="0" verticalDpi="0"/>
  <headerFooter>
    <oddFooter>&amp;L&amp;"Arial,Vanlig"&amp;10&amp;K000000Johs Totland 20©14&amp;C&amp;"Arial,Vanlig"&amp;K000000&amp;F &amp;A&amp;R&amp;"Arial,Vanlig"&amp;K000000Side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53</vt:i4>
      </vt:variant>
    </vt:vector>
  </HeadingPairs>
  <TitlesOfParts>
    <vt:vector size="56" baseType="lpstr">
      <vt:lpstr>Regnskapsdata og noekkeltall</vt:lpstr>
      <vt:lpstr>Definisjon formler</vt:lpstr>
      <vt:lpstr>Hjelp</vt:lpstr>
      <vt:lpstr>akdå</vt:lpstr>
      <vt:lpstr>akfå</vt:lpstr>
      <vt:lpstr>andå</vt:lpstr>
      <vt:lpstr>anfå</vt:lpstr>
      <vt:lpstr>anib</vt:lpstr>
      <vt:lpstr>dresdå</vt:lpstr>
      <vt:lpstr>dresfå</vt:lpstr>
      <vt:lpstr>drintdå</vt:lpstr>
      <vt:lpstr>drintfå</vt:lpstr>
      <vt:lpstr>ekdå</vt:lpstr>
      <vt:lpstr>ekfå</vt:lpstr>
      <vt:lpstr>ekib</vt:lpstr>
      <vt:lpstr>gjelddå</vt:lpstr>
      <vt:lpstr>gjeldfå</vt:lpstr>
      <vt:lpstr>gjeldib</vt:lpstr>
      <vt:lpstr>kgdå</vt:lpstr>
      <vt:lpstr>kgfå</vt:lpstr>
      <vt:lpstr>kgib</vt:lpstr>
      <vt:lpstr>kunderdå</vt:lpstr>
      <vt:lpstr>kunderfå</vt:lpstr>
      <vt:lpstr>kunderib</vt:lpstr>
      <vt:lpstr>levgjelddå</vt:lpstr>
      <vt:lpstr>levgjeldfå</vt:lpstr>
      <vt:lpstr>levgjeldib</vt:lpstr>
      <vt:lpstr>lgdå</vt:lpstr>
      <vt:lpstr>lgfå</vt:lpstr>
      <vt:lpstr>lgib</vt:lpstr>
      <vt:lpstr>mva</vt:lpstr>
      <vt:lpstr>omdå</vt:lpstr>
      <vt:lpstr>omfå</vt:lpstr>
      <vt:lpstr>omib</vt:lpstr>
      <vt:lpstr>ordresdå</vt:lpstr>
      <vt:lpstr>Ordresførskattdå</vt:lpstr>
      <vt:lpstr>Ordresførskattfå</vt:lpstr>
      <vt:lpstr>ordresfå</vt:lpstr>
      <vt:lpstr>regnskap</vt:lpstr>
      <vt:lpstr>regnskapfå</vt:lpstr>
      <vt:lpstr>rentedå</vt:lpstr>
      <vt:lpstr>rentefå</vt:lpstr>
      <vt:lpstr>rentekostndå</vt:lpstr>
      <vt:lpstr>rentekostnfå</vt:lpstr>
      <vt:lpstr>salgdå</vt:lpstr>
      <vt:lpstr>salgfå</vt:lpstr>
      <vt:lpstr>tkdå</vt:lpstr>
      <vt:lpstr>tkfå</vt:lpstr>
      <vt:lpstr>tkib</vt:lpstr>
      <vt:lpstr>'Regnskapsdata og noekkeltall'!Utskriftsområde</vt:lpstr>
      <vt:lpstr>varekostdå</vt:lpstr>
      <vt:lpstr>varekostfå</vt:lpstr>
      <vt:lpstr>vldå</vt:lpstr>
      <vt:lpstr>vlfå</vt:lpstr>
      <vt:lpstr>vlib</vt:lpstr>
      <vt:lpstr>år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2015-10-25T21:02:11Z</cp:lastPrinted>
  <dcterms:created xsi:type="dcterms:W3CDTF">1997-03-12T02:09:31Z</dcterms:created>
  <dcterms:modified xsi:type="dcterms:W3CDTF">2017-02-17T08:56:46Z</dcterms:modified>
</cp:coreProperties>
</file>