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 codeName="{00000000-0000-0000-0000-000000000000}"/>
  <workbookPr showInkAnnotation="0" codeName="ThisWorkbook" autoCompressPictures="0"/>
  <bookViews>
    <workbookView xWindow="10620" yWindow="4640" windowWidth="29840" windowHeight="20300"/>
  </bookViews>
  <sheets>
    <sheet name="Budsjett med noekkeltall" sheetId="1" r:id="rId1"/>
    <sheet name="Sesongjustert resultatbudsjett" sheetId="2" r:id="rId2"/>
  </sheets>
  <functionGroups builtInGroupCount="17"/>
  <definedNames>
    <definedName name="anbud">'Budsjett med noekkeltall'!$G$42</definedName>
    <definedName name="andå">'Budsjett med noekkeltall'!$H$42</definedName>
    <definedName name="anfå">'Budsjett med noekkeltall'!$D$42</definedName>
    <definedName name="avrund">'Budsjett med noekkeltall'!$AD$12</definedName>
    <definedName name="budsjett">'Budsjett med noekkeltall'!$G$16:$G$64</definedName>
    <definedName name="ekbud">'Budsjett med noekkeltall'!$G$51</definedName>
    <definedName name="ekdå">'Budsjett med noekkeltall'!$H$51</definedName>
    <definedName name="ekfå">'Budsjett med noekkeltall'!$D$51</definedName>
    <definedName name="hjelp">#REF!</definedName>
    <definedName name="januar">'Sesongjustert resultatbudsjett'!$A$7</definedName>
    <definedName name="kgbud">'Budsjett med noekkeltall'!$G$63</definedName>
    <definedName name="kgdå">'Budsjett med noekkeltall'!$H$63</definedName>
    <definedName name="kgfå">'Budsjett med noekkeltall'!$D$63</definedName>
    <definedName name="kkbud">'Budsjett med noekkeltall'!$G$57</definedName>
    <definedName name="kkbudpluss">'Budsjett med noekkeltall'!#REF!</definedName>
    <definedName name="kkjøp">'Budsjett med noekkeltall'!$F$10</definedName>
    <definedName name="kroner">'Budsjett med noekkeltall'!$E$16:$E$64</definedName>
    <definedName name="ksalg">'Budsjett med noekkeltall'!$F$9</definedName>
    <definedName name="ktkbud">'Budsjett med noekkeltall'!$E$45</definedName>
    <definedName name="ktkp">'Budsjett med noekkeltall'!$F$45</definedName>
    <definedName name="ktlbud">'Budsjett med noekkeltall'!$E$58</definedName>
    <definedName name="ktlp">'Budsjett med noekkeltall'!$F$58</definedName>
    <definedName name="kunderbud">'Budsjett med noekkeltall'!$G$45</definedName>
    <definedName name="kunderdå">'Budsjett med noekkeltall'!$H$45</definedName>
    <definedName name="kunderfå">'Budsjett med noekkeltall'!$D$45</definedName>
    <definedName name="levgjeldbud">'Budsjett med noekkeltall'!$G$58</definedName>
    <definedName name="levgjelddå">'Budsjett med noekkeltall'!$H$58</definedName>
    <definedName name="levgjeldfå">'Budsjett med noekkeltall'!$D$58</definedName>
    <definedName name="lgbud">'Budsjett med noekkeltall'!$G$55</definedName>
    <definedName name="lgdå">'Budsjett med noekkeltall'!$H$55</definedName>
    <definedName name="lgfå">'Budsjett med noekkeltall'!$D$55</definedName>
    <definedName name="ltbud">'Budsjett med noekkeltall'!$E$44</definedName>
    <definedName name="ltp">'Budsjett med noekkeltall'!$F$44</definedName>
    <definedName name="mva">'Budsjett med noekkeltall'!$F$12</definedName>
    <definedName name="nokkel">'Budsjett med noekkeltall'!$Q$78:$Q$88</definedName>
    <definedName name="nullstille">#REF!</definedName>
    <definedName name="ny">'Budsjett med noekkeltall'!$F$12</definedName>
    <definedName name="ombud">'Budsjett med noekkeltall'!$G$48</definedName>
    <definedName name="omdå">'Budsjett med noekkeltall'!$H$48</definedName>
    <definedName name="omfå">'Budsjett med noekkeltall'!$D$48</definedName>
    <definedName name="prosent">'Budsjett med noekkeltall'!$F$16:$F$64</definedName>
    <definedName name="_xlnm.Recorder">#REF!</definedName>
    <definedName name="regnskap">'Budsjett med noekkeltall'!$H$16:$H$64</definedName>
    <definedName name="regnskapfå">'Budsjett med noekkeltall'!$D$16:$D$64</definedName>
    <definedName name="rentekostnbud">'Budsjett med noekkeltall'!$G$28</definedName>
    <definedName name="rentekostndå">'Budsjett med noekkeltall'!$H$28</definedName>
    <definedName name="rentekostnfå">'Budsjett med noekkeltall'!$D$28</definedName>
    <definedName name="resfeopbud">'Budsjett med noekkeltall'!$G$29</definedName>
    <definedName name="resfeopdå">'Budsjett med noekkeltall'!$H$29</definedName>
    <definedName name="resfeopfå">'Budsjett med noekkeltall'!$D$29</definedName>
    <definedName name="salgbud">'Budsjett med noekkeltall'!$G$17</definedName>
    <definedName name="salgdå">'Budsjett med noekkeltall'!$H$17</definedName>
    <definedName name="salgfå">'Budsjett med noekkeltall'!$D$17</definedName>
    <definedName name="skjul">#REF!</definedName>
    <definedName name="test" xlm="1" functionGroupId="14">#N/A</definedName>
    <definedName name="tilbake">#REF!</definedName>
    <definedName name="tkbud">'Budsjett med noekkeltall'!$G$49</definedName>
    <definedName name="tkdå">'Budsjett med noekkeltall'!$H$49</definedName>
    <definedName name="tkfå">'Budsjett med noekkeltall'!$D$49</definedName>
    <definedName name="_xlnm.Print_Area" localSheetId="0">'Budsjett med noekkeltall'!$Q$11:$Y$76</definedName>
    <definedName name="_xlnm.Print_Area" localSheetId="1">'Sesongjustert resultatbudsjett'!$A$12:$Q$35</definedName>
    <definedName name="varekostbud">'Budsjett med noekkeltall'!$G$20</definedName>
    <definedName name="varekostdå">'Budsjett med noekkeltall'!$H$20</definedName>
    <definedName name="varekostfå">'Budsjett med noekkeltall'!$D$20</definedName>
    <definedName name="vis">#REF!</definedName>
    <definedName name="vlbud">'Budsjett med noekkeltall'!$G$44</definedName>
    <definedName name="vldå">'Budsjett med noekkeltall'!$H$44</definedName>
    <definedName name="vlfå">'Budsjett med noekkeltall'!$D$44</definedName>
    <definedName name="år">'Budsjett med noekkeltall'!$B$11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1" l="1"/>
  <c r="X33" i="1"/>
  <c r="I32" i="1"/>
  <c r="I30" i="1"/>
  <c r="X30" i="1"/>
  <c r="I28" i="1"/>
  <c r="I24" i="1"/>
  <c r="X24" i="1"/>
  <c r="I23" i="1"/>
  <c r="I22" i="1"/>
  <c r="X22" i="1"/>
  <c r="I21" i="1"/>
  <c r="I18" i="1"/>
  <c r="I20" i="1"/>
  <c r="I17" i="1"/>
  <c r="X17" i="1"/>
  <c r="G17" i="1"/>
  <c r="G45" i="1"/>
  <c r="J45" i="1"/>
  <c r="Y45" i="1"/>
  <c r="G20" i="1"/>
  <c r="G58" i="1"/>
  <c r="V58" i="1"/>
  <c r="I7" i="1"/>
  <c r="H7" i="1"/>
  <c r="H5" i="1"/>
  <c r="G7" i="1"/>
  <c r="G61" i="1"/>
  <c r="V61" i="1"/>
  <c r="I61" i="1"/>
  <c r="X61" i="1"/>
  <c r="Q61" i="1"/>
  <c r="S61" i="1"/>
  <c r="T61" i="1"/>
  <c r="U61" i="1"/>
  <c r="W61" i="1"/>
  <c r="G59" i="1"/>
  <c r="V59" i="1"/>
  <c r="I59" i="1"/>
  <c r="Q59" i="1"/>
  <c r="S59" i="1"/>
  <c r="T59" i="1"/>
  <c r="U59" i="1"/>
  <c r="W59" i="1"/>
  <c r="X59" i="1"/>
  <c r="Q11" i="1"/>
  <c r="Q13" i="1"/>
  <c r="H15" i="1"/>
  <c r="G15" i="1"/>
  <c r="B6" i="1"/>
  <c r="D15" i="1"/>
  <c r="U60" i="1"/>
  <c r="U57" i="1"/>
  <c r="T57" i="1"/>
  <c r="H42" i="1"/>
  <c r="I42" i="1"/>
  <c r="X42" i="1"/>
  <c r="G39" i="1"/>
  <c r="G40" i="1"/>
  <c r="J40" i="1"/>
  <c r="Y40" i="1"/>
  <c r="G41" i="1"/>
  <c r="G44" i="1"/>
  <c r="V44" i="1"/>
  <c r="I44" i="1"/>
  <c r="I45" i="1"/>
  <c r="G46" i="1"/>
  <c r="I46" i="1"/>
  <c r="X46" i="1"/>
  <c r="G47" i="1"/>
  <c r="I47" i="1"/>
  <c r="X47" i="1"/>
  <c r="H48" i="1"/>
  <c r="H49" i="1"/>
  <c r="I48" i="1"/>
  <c r="H63" i="1"/>
  <c r="H55" i="1"/>
  <c r="G57" i="1"/>
  <c r="V57" i="1"/>
  <c r="G60" i="1"/>
  <c r="G62" i="1"/>
  <c r="J62" i="1"/>
  <c r="Y62" i="1"/>
  <c r="G53" i="1"/>
  <c r="G54" i="1"/>
  <c r="I53" i="1"/>
  <c r="I54" i="1"/>
  <c r="I55" i="1"/>
  <c r="X55" i="1"/>
  <c r="I57" i="1"/>
  <c r="I58" i="1"/>
  <c r="X58" i="1"/>
  <c r="I60" i="1"/>
  <c r="I62" i="1"/>
  <c r="I63" i="1"/>
  <c r="I40" i="1"/>
  <c r="I41" i="1"/>
  <c r="I39" i="1"/>
  <c r="X39" i="1"/>
  <c r="H19" i="1"/>
  <c r="G18" i="1"/>
  <c r="G19" i="1"/>
  <c r="I19" i="1"/>
  <c r="G21" i="1"/>
  <c r="G22" i="1"/>
  <c r="V22" i="1"/>
  <c r="G23" i="1"/>
  <c r="G24" i="1"/>
  <c r="V24" i="1"/>
  <c r="H25" i="1"/>
  <c r="H26" i="1"/>
  <c r="I27" i="1"/>
  <c r="G27" i="1"/>
  <c r="Q25" i="2"/>
  <c r="G28" i="1"/>
  <c r="G30" i="1"/>
  <c r="V30" i="1"/>
  <c r="I34" i="1"/>
  <c r="G32" i="1"/>
  <c r="J32" i="1"/>
  <c r="Y32" i="1"/>
  <c r="G33" i="1"/>
  <c r="V33" i="1"/>
  <c r="G34" i="1"/>
  <c r="G6" i="1"/>
  <c r="D55" i="1"/>
  <c r="D63" i="1"/>
  <c r="D48" i="1"/>
  <c r="K5" i="1"/>
  <c r="V74" i="1"/>
  <c r="D42" i="1"/>
  <c r="D49" i="1"/>
  <c r="D51" i="1"/>
  <c r="D13" i="1"/>
  <c r="L7" i="1"/>
  <c r="L5" i="1"/>
  <c r="I5" i="1"/>
  <c r="F5" i="1"/>
  <c r="E5" i="1"/>
  <c r="D19" i="1"/>
  <c r="D25" i="1"/>
  <c r="D26" i="1"/>
  <c r="G5" i="1"/>
  <c r="W68" i="1"/>
  <c r="Q43" i="1"/>
  <c r="S43" i="1"/>
  <c r="T43" i="1"/>
  <c r="U43" i="1"/>
  <c r="V43" i="1"/>
  <c r="W43" i="1"/>
  <c r="X43" i="1"/>
  <c r="Y43" i="1"/>
  <c r="Q19" i="1"/>
  <c r="S19" i="1"/>
  <c r="T19" i="1"/>
  <c r="U19" i="1"/>
  <c r="W19" i="1"/>
  <c r="X19" i="1"/>
  <c r="S18" i="1"/>
  <c r="T18" i="1"/>
  <c r="U18" i="1"/>
  <c r="V18" i="1"/>
  <c r="W18" i="1"/>
  <c r="X18" i="1"/>
  <c r="J34" i="1"/>
  <c r="Y34" i="1"/>
  <c r="X34" i="1"/>
  <c r="W34" i="1"/>
  <c r="V34" i="1"/>
  <c r="U34" i="1"/>
  <c r="T34" i="1"/>
  <c r="S34" i="1"/>
  <c r="Q34" i="1"/>
  <c r="J33" i="1"/>
  <c r="Y33" i="1"/>
  <c r="W33" i="1"/>
  <c r="U33" i="1"/>
  <c r="T33" i="1"/>
  <c r="S33" i="1"/>
  <c r="Q33" i="1"/>
  <c r="X32" i="1"/>
  <c r="W32" i="1"/>
  <c r="V32" i="1"/>
  <c r="U32" i="1"/>
  <c r="T32" i="1"/>
  <c r="S32" i="1"/>
  <c r="Q32" i="1"/>
  <c r="U31" i="1"/>
  <c r="T31" i="1"/>
  <c r="Q31" i="1"/>
  <c r="J30" i="1"/>
  <c r="Y30" i="1"/>
  <c r="W30" i="1"/>
  <c r="U30" i="1"/>
  <c r="T30" i="1"/>
  <c r="S30" i="1"/>
  <c r="Q30" i="1"/>
  <c r="J17" i="1"/>
  <c r="Y17" i="1"/>
  <c r="Q17" i="1"/>
  <c r="S17" i="1"/>
  <c r="T17" i="1"/>
  <c r="U17" i="1"/>
  <c r="V17" i="1"/>
  <c r="W17" i="1"/>
  <c r="W44" i="1"/>
  <c r="S44" i="1"/>
  <c r="S55" i="1"/>
  <c r="W55" i="1"/>
  <c r="T74" i="1"/>
  <c r="T76" i="1"/>
  <c r="S74" i="1"/>
  <c r="S76" i="1"/>
  <c r="W69" i="1"/>
  <c r="W70" i="1"/>
  <c r="V68" i="1"/>
  <c r="U68" i="1"/>
  <c r="U51" i="1"/>
  <c r="U55" i="1"/>
  <c r="T55" i="1"/>
  <c r="J54" i="1"/>
  <c r="Y54" i="1"/>
  <c r="X54" i="1"/>
  <c r="W54" i="1"/>
  <c r="U54" i="1"/>
  <c r="T54" i="1"/>
  <c r="S54" i="1"/>
  <c r="J53" i="1"/>
  <c r="Y53" i="1"/>
  <c r="X53" i="1"/>
  <c r="W53" i="1"/>
  <c r="V53" i="1"/>
  <c r="U53" i="1"/>
  <c r="T53" i="1"/>
  <c r="S53" i="1"/>
  <c r="J52" i="1"/>
  <c r="Y52" i="1"/>
  <c r="X52" i="1"/>
  <c r="W52" i="1"/>
  <c r="V52" i="1"/>
  <c r="U52" i="1"/>
  <c r="T52" i="1"/>
  <c r="S52" i="1"/>
  <c r="U63" i="1"/>
  <c r="T63" i="1"/>
  <c r="S63" i="1"/>
  <c r="X62" i="1"/>
  <c r="W62" i="1"/>
  <c r="V62" i="1"/>
  <c r="U62" i="1"/>
  <c r="T62" i="1"/>
  <c r="S62" i="1"/>
  <c r="J58" i="1"/>
  <c r="Y58" i="1"/>
  <c r="W58" i="1"/>
  <c r="U58" i="1"/>
  <c r="T58" i="1"/>
  <c r="S58" i="1"/>
  <c r="J60" i="1"/>
  <c r="Y60" i="1"/>
  <c r="X60" i="1"/>
  <c r="W60" i="1"/>
  <c r="V60" i="1"/>
  <c r="T60" i="1"/>
  <c r="S60" i="1"/>
  <c r="S57" i="1"/>
  <c r="J56" i="1"/>
  <c r="Y56" i="1"/>
  <c r="X56" i="1"/>
  <c r="W56" i="1"/>
  <c r="V56" i="1"/>
  <c r="U56" i="1"/>
  <c r="T56" i="1"/>
  <c r="S56" i="1"/>
  <c r="J50" i="1"/>
  <c r="Y50" i="1"/>
  <c r="X50" i="1"/>
  <c r="W50" i="1"/>
  <c r="V50" i="1"/>
  <c r="U50" i="1"/>
  <c r="T50" i="1"/>
  <c r="S50" i="1"/>
  <c r="U49" i="1"/>
  <c r="T49" i="1"/>
  <c r="U42" i="1"/>
  <c r="T42" i="1"/>
  <c r="J39" i="1"/>
  <c r="Y39" i="1"/>
  <c r="W39" i="1"/>
  <c r="V39" i="1"/>
  <c r="U39" i="1"/>
  <c r="T39" i="1"/>
  <c r="S39" i="1"/>
  <c r="X40" i="1"/>
  <c r="W40" i="1"/>
  <c r="V40" i="1"/>
  <c r="U40" i="1"/>
  <c r="T40" i="1"/>
  <c r="S40" i="1"/>
  <c r="J41" i="1"/>
  <c r="Y41" i="1"/>
  <c r="X41" i="1"/>
  <c r="W41" i="1"/>
  <c r="V41" i="1"/>
  <c r="U41" i="1"/>
  <c r="T41" i="1"/>
  <c r="S41" i="1"/>
  <c r="J38" i="1"/>
  <c r="Y38" i="1"/>
  <c r="X38" i="1"/>
  <c r="W38" i="1"/>
  <c r="V38" i="1"/>
  <c r="U38" i="1"/>
  <c r="T38" i="1"/>
  <c r="S38" i="1"/>
  <c r="U48" i="1"/>
  <c r="T48" i="1"/>
  <c r="S48" i="1"/>
  <c r="J46" i="1"/>
  <c r="Y46" i="1"/>
  <c r="W46" i="1"/>
  <c r="V46" i="1"/>
  <c r="U46" i="1"/>
  <c r="T46" i="1"/>
  <c r="S46" i="1"/>
  <c r="X44" i="1"/>
  <c r="U44" i="1"/>
  <c r="T44" i="1"/>
  <c r="X45" i="1"/>
  <c r="W45" i="1"/>
  <c r="V45" i="1"/>
  <c r="U45" i="1"/>
  <c r="T45" i="1"/>
  <c r="S45" i="1"/>
  <c r="J47" i="1"/>
  <c r="Y47" i="1"/>
  <c r="W47" i="1"/>
  <c r="V47" i="1"/>
  <c r="U47" i="1"/>
  <c r="T47" i="1"/>
  <c r="S47" i="1"/>
  <c r="J37" i="1"/>
  <c r="Y37" i="1"/>
  <c r="X37" i="1"/>
  <c r="W37" i="1"/>
  <c r="V37" i="1"/>
  <c r="U37" i="1"/>
  <c r="T37" i="1"/>
  <c r="S37" i="1"/>
  <c r="J36" i="1"/>
  <c r="Y36" i="1"/>
  <c r="X36" i="1"/>
  <c r="W36" i="1"/>
  <c r="V36" i="1"/>
  <c r="U36" i="1"/>
  <c r="T36" i="1"/>
  <c r="S36" i="1"/>
  <c r="U35" i="1"/>
  <c r="T35" i="1"/>
  <c r="U29" i="1"/>
  <c r="T29" i="1"/>
  <c r="J28" i="1"/>
  <c r="Y28" i="1"/>
  <c r="X28" i="1"/>
  <c r="W28" i="1"/>
  <c r="V28" i="1"/>
  <c r="U28" i="1"/>
  <c r="T28" i="1"/>
  <c r="S28" i="1"/>
  <c r="X27" i="1"/>
  <c r="W27" i="1"/>
  <c r="V27" i="1"/>
  <c r="U27" i="1"/>
  <c r="T27" i="1"/>
  <c r="S27" i="1"/>
  <c r="U26" i="1"/>
  <c r="T26" i="1"/>
  <c r="W25" i="1"/>
  <c r="U25" i="1"/>
  <c r="T25" i="1"/>
  <c r="S25" i="1"/>
  <c r="J24" i="1"/>
  <c r="Y24" i="1"/>
  <c r="W24" i="1"/>
  <c r="U24" i="1"/>
  <c r="T24" i="1"/>
  <c r="S24" i="1"/>
  <c r="J23" i="1"/>
  <c r="Y23" i="1"/>
  <c r="X23" i="1"/>
  <c r="W23" i="1"/>
  <c r="V23" i="1"/>
  <c r="U23" i="1"/>
  <c r="T23" i="1"/>
  <c r="S23" i="1"/>
  <c r="J22" i="1"/>
  <c r="Y22" i="1"/>
  <c r="W22" i="1"/>
  <c r="U22" i="1"/>
  <c r="T22" i="1"/>
  <c r="S22" i="1"/>
  <c r="J21" i="1"/>
  <c r="Y21" i="1"/>
  <c r="X21" i="1"/>
  <c r="W21" i="1"/>
  <c r="V21" i="1"/>
  <c r="U21" i="1"/>
  <c r="T21" i="1"/>
  <c r="S21" i="1"/>
  <c r="J20" i="1"/>
  <c r="Y20" i="1"/>
  <c r="X20" i="1"/>
  <c r="W20" i="1"/>
  <c r="V20" i="1"/>
  <c r="U20" i="1"/>
  <c r="T20" i="1"/>
  <c r="S20" i="1"/>
  <c r="Y16" i="1"/>
  <c r="X16" i="1"/>
  <c r="W16" i="1"/>
  <c r="V16" i="1"/>
  <c r="U16" i="1"/>
  <c r="T16" i="1"/>
  <c r="S16" i="1"/>
  <c r="U64" i="1"/>
  <c r="T64" i="1"/>
  <c r="Q23" i="1"/>
  <c r="Q25" i="1"/>
  <c r="B5" i="1"/>
  <c r="R74" i="1"/>
  <c r="B7" i="1"/>
  <c r="R70" i="1"/>
  <c r="S13" i="1"/>
  <c r="T13" i="1"/>
  <c r="V13" i="1"/>
  <c r="W13" i="1"/>
  <c r="X13" i="1"/>
  <c r="Y13" i="1"/>
  <c r="S14" i="1"/>
  <c r="T14" i="1"/>
  <c r="V14" i="1"/>
  <c r="W14" i="1"/>
  <c r="X14" i="1"/>
  <c r="Y14" i="1"/>
  <c r="S15" i="1"/>
  <c r="T15" i="1"/>
  <c r="U15" i="1"/>
  <c r="V15" i="1"/>
  <c r="W15" i="1"/>
  <c r="X15" i="1"/>
  <c r="Y15" i="1"/>
  <c r="Q16" i="1"/>
  <c r="Q18" i="1"/>
  <c r="Q20" i="1"/>
  <c r="Q21" i="1"/>
  <c r="Q22" i="1"/>
  <c r="Q24" i="1"/>
  <c r="Q26" i="1"/>
  <c r="Q27" i="1"/>
  <c r="Q28" i="1"/>
  <c r="Q29" i="1"/>
  <c r="Q35" i="1"/>
  <c r="Q36" i="1"/>
  <c r="Q37" i="1"/>
  <c r="Q47" i="1"/>
  <c r="Q45" i="1"/>
  <c r="Q44" i="1"/>
  <c r="Q46" i="1"/>
  <c r="Q48" i="1"/>
  <c r="Q38" i="1"/>
  <c r="Q41" i="1"/>
  <c r="Q40" i="1"/>
  <c r="Q39" i="1"/>
  <c r="Q42" i="1"/>
  <c r="Q49" i="1"/>
  <c r="Q50" i="1"/>
  <c r="Q56" i="1"/>
  <c r="Q57" i="1"/>
  <c r="Q60" i="1"/>
  <c r="Q58" i="1"/>
  <c r="Q62" i="1"/>
  <c r="Q63" i="1"/>
  <c r="Q52" i="1"/>
  <c r="Q53" i="1"/>
  <c r="Q54" i="1"/>
  <c r="Q55" i="1"/>
  <c r="Q51" i="1"/>
  <c r="Q64" i="1"/>
  <c r="X65" i="1"/>
  <c r="Y65" i="1"/>
  <c r="Q66" i="1"/>
  <c r="R66" i="1"/>
  <c r="S66" i="1"/>
  <c r="T66" i="1"/>
  <c r="U66" i="1"/>
  <c r="V66" i="1"/>
  <c r="W66" i="1"/>
  <c r="X66" i="1"/>
  <c r="Y66" i="1"/>
  <c r="Q67" i="1"/>
  <c r="R67" i="1"/>
  <c r="S67" i="1"/>
  <c r="T67" i="1"/>
  <c r="U67" i="1"/>
  <c r="V67" i="1"/>
  <c r="W67" i="1"/>
  <c r="X67" i="1"/>
  <c r="Y67" i="1"/>
  <c r="Q68" i="1"/>
  <c r="R68" i="1"/>
  <c r="X68" i="1"/>
  <c r="Y68" i="1"/>
  <c r="Q69" i="1"/>
  <c r="X69" i="1"/>
  <c r="Y69" i="1"/>
  <c r="Q70" i="1"/>
  <c r="X70" i="1"/>
  <c r="Y70" i="1"/>
  <c r="Q72" i="1"/>
  <c r="S72" i="1"/>
  <c r="T72" i="1"/>
  <c r="U72" i="1"/>
  <c r="V72" i="1"/>
  <c r="S73" i="1"/>
  <c r="T73" i="1"/>
  <c r="U73" i="1"/>
  <c r="V73" i="1"/>
  <c r="Q74" i="1"/>
  <c r="Q75" i="1"/>
  <c r="Q76" i="1"/>
  <c r="S42" i="1"/>
  <c r="W74" i="1"/>
  <c r="S49" i="1"/>
  <c r="W42" i="1"/>
  <c r="W76" i="1"/>
  <c r="X48" i="1"/>
  <c r="W48" i="1"/>
  <c r="F7" i="1"/>
  <c r="V70" i="1"/>
  <c r="E7" i="1"/>
  <c r="U70" i="1"/>
  <c r="K7" i="1"/>
  <c r="V76" i="1"/>
  <c r="W63" i="1"/>
  <c r="W57" i="1"/>
  <c r="J57" i="1"/>
  <c r="Y57" i="1"/>
  <c r="X63" i="1"/>
  <c r="X57" i="1"/>
  <c r="A14" i="2"/>
  <c r="A12" i="2"/>
  <c r="Q12" i="2"/>
  <c r="A35" i="2"/>
  <c r="Q15" i="2"/>
  <c r="F15" i="2"/>
  <c r="Q16" i="2"/>
  <c r="F16" i="2"/>
  <c r="F17" i="2"/>
  <c r="Q18" i="2"/>
  <c r="F18" i="2"/>
  <c r="Q19" i="2"/>
  <c r="F19" i="2"/>
  <c r="Q20" i="2"/>
  <c r="F20" i="2"/>
  <c r="Q21" i="2"/>
  <c r="F21" i="2"/>
  <c r="Q22" i="2"/>
  <c r="F22" i="2"/>
  <c r="F23" i="2"/>
  <c r="G19" i="2"/>
  <c r="G18" i="2"/>
  <c r="G20" i="2"/>
  <c r="G21" i="2"/>
  <c r="G22" i="2"/>
  <c r="G23" i="2"/>
  <c r="Q26" i="2"/>
  <c r="G26" i="2"/>
  <c r="Q28" i="2"/>
  <c r="F28" i="2"/>
  <c r="Q32" i="2"/>
  <c r="F32" i="2"/>
  <c r="G32" i="2"/>
  <c r="I32" i="2"/>
  <c r="K32" i="2"/>
  <c r="M32" i="2"/>
  <c r="O32" i="2"/>
  <c r="F26" i="2"/>
  <c r="G28" i="2"/>
  <c r="H19" i="2"/>
  <c r="H21" i="2"/>
  <c r="H26" i="2"/>
  <c r="I15" i="2"/>
  <c r="I18" i="2"/>
  <c r="I19" i="2"/>
  <c r="I20" i="2"/>
  <c r="I21" i="2"/>
  <c r="I22" i="2"/>
  <c r="I26" i="2"/>
  <c r="I28" i="2"/>
  <c r="J19" i="2"/>
  <c r="J21" i="2"/>
  <c r="J26" i="2"/>
  <c r="K15" i="2"/>
  <c r="K18" i="2"/>
  <c r="K19" i="2"/>
  <c r="K20" i="2"/>
  <c r="K21" i="2"/>
  <c r="K22" i="2"/>
  <c r="K26" i="2"/>
  <c r="K28" i="2"/>
  <c r="L19" i="2"/>
  <c r="L21" i="2"/>
  <c r="L26" i="2"/>
  <c r="M15" i="2"/>
  <c r="M18" i="2"/>
  <c r="M19" i="2"/>
  <c r="M20" i="2"/>
  <c r="M21" i="2"/>
  <c r="M22" i="2"/>
  <c r="M26" i="2"/>
  <c r="M28" i="2"/>
  <c r="N19" i="2"/>
  <c r="N21" i="2"/>
  <c r="N26" i="2"/>
  <c r="O15" i="2"/>
  <c r="O18" i="2"/>
  <c r="O19" i="2"/>
  <c r="O20" i="2"/>
  <c r="O21" i="2"/>
  <c r="O22" i="2"/>
  <c r="O26" i="2"/>
  <c r="O28" i="2"/>
  <c r="F9" i="2"/>
  <c r="P15" i="2"/>
  <c r="P18" i="2"/>
  <c r="P19" i="2"/>
  <c r="P20" i="2"/>
  <c r="P21" i="2"/>
  <c r="P22" i="2"/>
  <c r="P26" i="2"/>
  <c r="P28" i="2"/>
  <c r="E19" i="2"/>
  <c r="E21" i="2"/>
  <c r="E26" i="2"/>
  <c r="E32" i="2"/>
  <c r="Q14" i="2"/>
  <c r="H51" i="1"/>
  <c r="I49" i="1"/>
  <c r="X49" i="1"/>
  <c r="D7" i="1"/>
  <c r="T70" i="1"/>
  <c r="J7" i="1"/>
  <c r="U76" i="1"/>
  <c r="W49" i="1"/>
  <c r="P23" i="2"/>
  <c r="P32" i="2"/>
  <c r="N32" i="2"/>
  <c r="L32" i="2"/>
  <c r="J32" i="2"/>
  <c r="H32" i="2"/>
  <c r="G25" i="1"/>
  <c r="V25" i="1"/>
  <c r="I25" i="1"/>
  <c r="X25" i="1"/>
  <c r="M23" i="2"/>
  <c r="J27" i="1"/>
  <c r="Y27" i="1"/>
  <c r="S26" i="1"/>
  <c r="D29" i="1"/>
  <c r="W26" i="1"/>
  <c r="H29" i="1"/>
  <c r="C5" i="1"/>
  <c r="S68" i="1"/>
  <c r="D64" i="1"/>
  <c r="S64" i="1"/>
  <c r="S51" i="1"/>
  <c r="I26" i="1"/>
  <c r="X26" i="1"/>
  <c r="H64" i="1"/>
  <c r="W64" i="1"/>
  <c r="C7" i="1"/>
  <c r="S70" i="1"/>
  <c r="I51" i="1"/>
  <c r="X51" i="1"/>
  <c r="W51" i="1"/>
  <c r="D5" i="1"/>
  <c r="T68" i="1"/>
  <c r="J5" i="1"/>
  <c r="U74" i="1"/>
  <c r="H31" i="1"/>
  <c r="W29" i="1"/>
  <c r="I64" i="1"/>
  <c r="X64" i="1"/>
  <c r="I29" i="1"/>
  <c r="X29" i="1"/>
  <c r="S29" i="1"/>
  <c r="D31" i="1"/>
  <c r="D35" i="1"/>
  <c r="S35" i="1"/>
  <c r="S31" i="1"/>
  <c r="I31" i="1"/>
  <c r="X31" i="1"/>
  <c r="H35" i="1"/>
  <c r="W31" i="1"/>
  <c r="W35" i="1"/>
  <c r="I35" i="1"/>
  <c r="X35" i="1"/>
  <c r="O23" i="2"/>
  <c r="K23" i="2"/>
  <c r="G55" i="1"/>
  <c r="V55" i="1"/>
  <c r="I23" i="2"/>
  <c r="J55" i="1"/>
  <c r="Y55" i="1"/>
  <c r="G63" i="1"/>
  <c r="J63" i="1"/>
  <c r="Y63" i="1"/>
  <c r="Q23" i="2"/>
  <c r="E28" i="2"/>
  <c r="E22" i="2"/>
  <c r="E20" i="2"/>
  <c r="E18" i="2"/>
  <c r="E15" i="2"/>
  <c r="N28" i="2"/>
  <c r="N22" i="2"/>
  <c r="N20" i="2"/>
  <c r="N18" i="2"/>
  <c r="N15" i="2"/>
  <c r="L28" i="2"/>
  <c r="L22" i="2"/>
  <c r="L20" i="2"/>
  <c r="L18" i="2"/>
  <c r="L23" i="2"/>
  <c r="L15" i="2"/>
  <c r="J28" i="2"/>
  <c r="J22" i="2"/>
  <c r="J20" i="2"/>
  <c r="J18" i="2"/>
  <c r="J15" i="2"/>
  <c r="H28" i="2"/>
  <c r="H22" i="2"/>
  <c r="H20" i="2"/>
  <c r="H18" i="2"/>
  <c r="H23" i="2"/>
  <c r="H15" i="2"/>
  <c r="H16" i="2"/>
  <c r="H17" i="2"/>
  <c r="Q31" i="2"/>
  <c r="Q30" i="2"/>
  <c r="Q17" i="2"/>
  <c r="Q24" i="2"/>
  <c r="Q27" i="2"/>
  <c r="Q29" i="2"/>
  <c r="Q33" i="2"/>
  <c r="R76" i="1"/>
  <c r="J44" i="1"/>
  <c r="Y44" i="1"/>
  <c r="V54" i="1"/>
  <c r="J18" i="1"/>
  <c r="Y18" i="1"/>
  <c r="G48" i="1"/>
  <c r="V48" i="1"/>
  <c r="J61" i="1"/>
  <c r="Y61" i="1"/>
  <c r="E23" i="2"/>
  <c r="G42" i="1"/>
  <c r="J42" i="1"/>
  <c r="Y42" i="1"/>
  <c r="Q83" i="1"/>
  <c r="G49" i="1"/>
  <c r="D6" i="1"/>
  <c r="L6" i="1"/>
  <c r="Q88" i="1"/>
  <c r="J48" i="1"/>
  <c r="Y48" i="1"/>
  <c r="G16" i="2"/>
  <c r="I16" i="2"/>
  <c r="I17" i="2"/>
  <c r="I24" i="2"/>
  <c r="K16" i="2"/>
  <c r="K17" i="2"/>
  <c r="K24" i="2"/>
  <c r="M16" i="2"/>
  <c r="M17" i="2"/>
  <c r="M24" i="2"/>
  <c r="O16" i="2"/>
  <c r="O17" i="2"/>
  <c r="O24" i="2"/>
  <c r="P16" i="2"/>
  <c r="P17" i="2"/>
  <c r="P24" i="2"/>
  <c r="J16" i="2"/>
  <c r="J17" i="2"/>
  <c r="L16" i="2"/>
  <c r="L17" i="2"/>
  <c r="L24" i="2"/>
  <c r="N16" i="2"/>
  <c r="N17" i="2"/>
  <c r="N23" i="2"/>
  <c r="N24" i="2"/>
  <c r="E16" i="2"/>
  <c r="E17" i="2"/>
  <c r="E24" i="2"/>
  <c r="H31" i="2"/>
  <c r="P31" i="2"/>
  <c r="N31" i="2"/>
  <c r="F31" i="2"/>
  <c r="O31" i="2"/>
  <c r="K31" i="2"/>
  <c r="G31" i="2"/>
  <c r="L31" i="2"/>
  <c r="E31" i="2"/>
  <c r="J31" i="2"/>
  <c r="M31" i="2"/>
  <c r="I31" i="2"/>
  <c r="I30" i="2"/>
  <c r="K30" i="2"/>
  <c r="P30" i="2"/>
  <c r="L30" i="2"/>
  <c r="H30" i="2"/>
  <c r="F30" i="2"/>
  <c r="M30" i="2"/>
  <c r="O30" i="2"/>
  <c r="G30" i="2"/>
  <c r="E30" i="2"/>
  <c r="N30" i="2"/>
  <c r="J30" i="2"/>
  <c r="V63" i="1"/>
  <c r="E6" i="1"/>
  <c r="U69" i="1"/>
  <c r="F6" i="1"/>
  <c r="V69" i="1"/>
  <c r="J23" i="2"/>
  <c r="J24" i="2"/>
  <c r="V42" i="1"/>
  <c r="W75" i="1"/>
  <c r="V49" i="1"/>
  <c r="J49" i="1"/>
  <c r="Y49" i="1"/>
  <c r="G51" i="1"/>
  <c r="G64" i="1"/>
  <c r="Q81" i="1"/>
  <c r="J51" i="1"/>
  <c r="Y51" i="1"/>
  <c r="T69" i="1"/>
  <c r="Q80" i="1"/>
  <c r="Q82" i="1"/>
  <c r="J6" i="1"/>
  <c r="P25" i="2"/>
  <c r="P27" i="2"/>
  <c r="P29" i="2"/>
  <c r="P33" i="2"/>
  <c r="H24" i="2"/>
  <c r="F24" i="2"/>
  <c r="F25" i="2"/>
  <c r="F27" i="2"/>
  <c r="F29" i="2"/>
  <c r="F33" i="2"/>
  <c r="O25" i="2"/>
  <c r="O27" i="2"/>
  <c r="O29" i="2"/>
  <c r="O33" i="2"/>
  <c r="L25" i="2"/>
  <c r="L27" i="2"/>
  <c r="L29" i="2"/>
  <c r="L33" i="2"/>
  <c r="E25" i="2"/>
  <c r="E27" i="2"/>
  <c r="E29" i="2"/>
  <c r="E33" i="2"/>
  <c r="M25" i="2"/>
  <c r="H25" i="2"/>
  <c r="I25" i="2"/>
  <c r="I27" i="2"/>
  <c r="I29" i="2"/>
  <c r="I33" i="2"/>
  <c r="G25" i="2"/>
  <c r="K25" i="2"/>
  <c r="K27" i="2"/>
  <c r="K29" i="2"/>
  <c r="K33" i="2"/>
  <c r="N25" i="2"/>
  <c r="N27" i="2"/>
  <c r="N29" i="2"/>
  <c r="N33" i="2"/>
  <c r="J25" i="2"/>
  <c r="J27" i="2"/>
  <c r="J29" i="2"/>
  <c r="J33" i="2"/>
  <c r="G26" i="1"/>
  <c r="V19" i="1"/>
  <c r="J19" i="1"/>
  <c r="Y19" i="1"/>
  <c r="M27" i="2"/>
  <c r="M29" i="2"/>
  <c r="M33" i="2"/>
  <c r="C6" i="1"/>
  <c r="Q79" i="1"/>
  <c r="V51" i="1"/>
  <c r="J25" i="1"/>
  <c r="Y25" i="1"/>
  <c r="G15" i="2"/>
  <c r="G17" i="2"/>
  <c r="G24" i="2"/>
  <c r="G27" i="2"/>
  <c r="G29" i="2"/>
  <c r="G33" i="2"/>
  <c r="J59" i="1"/>
  <c r="Y59" i="1"/>
  <c r="V64" i="1"/>
  <c r="J64" i="1"/>
  <c r="Y64" i="1"/>
  <c r="K6" i="1"/>
  <c r="H6" i="1"/>
  <c r="S75" i="1"/>
  <c r="R69" i="1"/>
  <c r="R75" i="1"/>
  <c r="I6" i="1"/>
  <c r="U75" i="1"/>
  <c r="Q86" i="1"/>
  <c r="S69" i="1"/>
  <c r="J26" i="1"/>
  <c r="Y26" i="1"/>
  <c r="V26" i="1"/>
  <c r="G29" i="1"/>
  <c r="H27" i="2"/>
  <c r="H29" i="2"/>
  <c r="H33" i="2"/>
  <c r="Q87" i="1"/>
  <c r="V75" i="1"/>
  <c r="Q84" i="1"/>
  <c r="T75" i="1"/>
  <c r="Q85" i="1"/>
  <c r="J29" i="1"/>
  <c r="Y29" i="1"/>
  <c r="V29" i="1"/>
  <c r="G31" i="1"/>
  <c r="J31" i="1"/>
  <c r="Y31" i="1"/>
  <c r="G35" i="1"/>
  <c r="V31" i="1"/>
  <c r="V35" i="1"/>
  <c r="J35" i="1"/>
  <c r="Y35" i="1"/>
</calcChain>
</file>

<file path=xl/comments1.xml><?xml version="1.0" encoding="utf-8"?>
<comments xmlns="http://schemas.openxmlformats.org/spreadsheetml/2006/main">
  <authors>
    <author>Johs Totland</author>
    <author>ein nøgd Microsoft Office-brukar</author>
  </authors>
  <commentList>
    <comment ref="B11" authorId="0">
      <text>
        <r>
          <rPr>
            <sz val="8"/>
            <color indexed="81"/>
            <rFont val="Tahoma"/>
            <family val="2"/>
          </rPr>
          <t>Registrer årstall for eksempel 2013</t>
        </r>
      </text>
    </comment>
    <comment ref="D15" authorId="1">
      <text>
        <r>
          <rPr>
            <sz val="8"/>
            <color indexed="81"/>
            <rFont val="Tahoma"/>
            <family val="2"/>
          </rPr>
          <t xml:space="preserve">I kollonne D registrerer du regnskapet evt. budsjettet for forrige år.
</t>
        </r>
      </text>
    </comment>
    <comment ref="E15" authorId="1">
      <text>
        <r>
          <rPr>
            <sz val="8"/>
            <color indexed="81"/>
            <rFont val="Tahoma"/>
            <family val="2"/>
          </rPr>
          <t xml:space="preserve">I kolonne E kan du legge inn nytt budsjett  eller endring i forhold til regn-skapet evt. budsjettet for forrige år (kollonne D)
</t>
        </r>
      </text>
    </comment>
    <comment ref="F15" authorId="1">
      <text>
        <r>
          <rPr>
            <sz val="8"/>
            <color indexed="81"/>
            <rFont val="Tahoma"/>
            <family val="2"/>
          </rPr>
          <t>I kolonne F kan du registrere prosentvis endring i forhold til tallene i kolonne D</t>
        </r>
      </text>
    </comment>
    <comment ref="H15" authorId="1">
      <text>
        <r>
          <rPr>
            <sz val="8"/>
            <color indexed="81"/>
            <rFont val="Tahoma"/>
            <family val="2"/>
          </rPr>
          <t xml:space="preserve">I kollonne H kan du registrere regnskapet for inneværende år.
</t>
        </r>
      </text>
    </comment>
    <comment ref="C24" authorId="0">
      <text>
        <r>
          <rPr>
            <sz val="9"/>
            <color indexed="81"/>
            <rFont val="Times New Roman"/>
          </rPr>
          <t>F.eks husleie, bilkostnader, reklamekostnader, forsikring mv</t>
        </r>
      </text>
    </comment>
    <comment ref="E44" authorId="1">
      <text>
        <r>
          <rPr>
            <sz val="8"/>
            <color indexed="81"/>
            <rFont val="Tahoma"/>
            <family val="2"/>
          </rPr>
          <t xml:space="preserve">Oppgi budsjettert lagringstid i dager
</t>
        </r>
      </text>
    </comment>
    <comment ref="E45" authorId="1">
      <text>
        <r>
          <rPr>
            <sz val="8"/>
            <color indexed="81"/>
            <rFont val="Tahoma"/>
            <family val="2"/>
          </rPr>
          <t xml:space="preserve">Oppgi budsjettert kredittid i dager
</t>
        </r>
      </text>
    </comment>
    <comment ref="E58" authorId="1">
      <text>
        <r>
          <rPr>
            <sz val="8"/>
            <color indexed="81"/>
            <rFont val="Tahoma"/>
            <family val="2"/>
          </rPr>
          <t xml:space="preserve">Oppgi budsjettert kredittid i dager
</t>
        </r>
      </text>
    </comment>
  </commentList>
</comments>
</file>

<file path=xl/sharedStrings.xml><?xml version="1.0" encoding="utf-8"?>
<sst xmlns="http://schemas.openxmlformats.org/spreadsheetml/2006/main" count="153" uniqueCount="114">
  <si>
    <t>Nøkkeltall</t>
  </si>
  <si>
    <t>Egenkapital-</t>
  </si>
  <si>
    <t>Totalkapital-</t>
  </si>
  <si>
    <t>Likviditets-</t>
  </si>
  <si>
    <t>Gj. snittlig</t>
  </si>
  <si>
    <t>Gj. sn. kred.</t>
  </si>
  <si>
    <t>Egenkapital</t>
  </si>
  <si>
    <t>Arbeids-</t>
  </si>
  <si>
    <t>LK/</t>
  </si>
  <si>
    <t>rentabilitet</t>
  </si>
  <si>
    <t>grad 1</t>
  </si>
  <si>
    <t>grad 2</t>
  </si>
  <si>
    <t>lagringstid</t>
  </si>
  <si>
    <t>tid kunder</t>
  </si>
  <si>
    <t>tid leverand.</t>
  </si>
  <si>
    <t>prosent</t>
  </si>
  <si>
    <t>kapital</t>
  </si>
  <si>
    <t>(AN+1/2 VL)</t>
  </si>
  <si>
    <t>Regnskap</t>
  </si>
  <si>
    <t>Budsjett</t>
  </si>
  <si>
    <t>Generelle opplysninger:</t>
  </si>
  <si>
    <t>Navn/oppgave:</t>
  </si>
  <si>
    <t>Andel kredittsalg:</t>
  </si>
  <si>
    <t>Firma:</t>
  </si>
  <si>
    <t>Andel kredittkjøp:</t>
  </si>
  <si>
    <t>Hjelpetabeller</t>
  </si>
  <si>
    <t>cellkoblinger</t>
  </si>
  <si>
    <t>Årstall inneværende år:</t>
  </si>
  <si>
    <t>Avrunding:</t>
  </si>
  <si>
    <t>ingen</t>
  </si>
  <si>
    <t>Budsjettgrunnlag:</t>
  </si>
  <si>
    <t>Mva-prosent:</t>
  </si>
  <si>
    <t>nærmeste 10</t>
  </si>
  <si>
    <t>Forutsetninger</t>
  </si>
  <si>
    <t>Avvik</t>
  </si>
  <si>
    <t>nærmeste 100</t>
  </si>
  <si>
    <t>for</t>
  </si>
  <si>
    <t>for budsjettet</t>
  </si>
  <si>
    <t xml:space="preserve">for </t>
  </si>
  <si>
    <t>i %</t>
  </si>
  <si>
    <t>nærmeste 1000</t>
  </si>
  <si>
    <t>Kroner</t>
  </si>
  <si>
    <t>%</t>
  </si>
  <si>
    <t>Resultatregnskap</t>
  </si>
  <si>
    <t>Salgsinntekt</t>
  </si>
  <si>
    <t>Annen driftsinntekt</t>
  </si>
  <si>
    <t>Sum driftsinntekter</t>
  </si>
  <si>
    <t>Varekostnad</t>
  </si>
  <si>
    <t>Endring i beholdning varer i arbeid og ferdigvarer</t>
  </si>
  <si>
    <t>Lønnskostnad</t>
  </si>
  <si>
    <t>Avskrivning</t>
  </si>
  <si>
    <t>Annen driftskostnad</t>
  </si>
  <si>
    <t>Sum driftskostnader</t>
  </si>
  <si>
    <t>Driftsresultat</t>
  </si>
  <si>
    <t>Rente- og annen finansinntekt</t>
  </si>
  <si>
    <t>Rente- og annen finanskostnad</t>
  </si>
  <si>
    <t>Ordinært resultat før skattekostnad</t>
  </si>
  <si>
    <t>Skattekostnad</t>
  </si>
  <si>
    <t>Ordinært resultat</t>
  </si>
  <si>
    <t>Ekstraordinær inntekt</t>
  </si>
  <si>
    <t>Ekstraordinær kostnad</t>
  </si>
  <si>
    <t>Skattekostnad på ekstraordinært resultat</t>
  </si>
  <si>
    <t>Årsresultat</t>
  </si>
  <si>
    <t>Balanse</t>
  </si>
  <si>
    <t>Eiendeler</t>
  </si>
  <si>
    <t>Anleggsmidler</t>
  </si>
  <si>
    <t>Tomter, bygninger og annen fast eiendom</t>
  </si>
  <si>
    <t>Maskiner og anlegg</t>
  </si>
  <si>
    <t>Driftsløsøre, inventar, verktøy m.v</t>
  </si>
  <si>
    <t>Sum anleggsmidler</t>
  </si>
  <si>
    <t>Omløpsmidler</t>
  </si>
  <si>
    <t>Varer</t>
  </si>
  <si>
    <t>Kundefordringer</t>
  </si>
  <si>
    <t>Andre fordringer</t>
  </si>
  <si>
    <t>Bankinnskudd, kontanter o.l</t>
  </si>
  <si>
    <t>Sum omløpsmidler</t>
  </si>
  <si>
    <t>Sum eiendeler</t>
  </si>
  <si>
    <t>Egenkapital og gjeld</t>
  </si>
  <si>
    <t>Langsiktig gjeld</t>
  </si>
  <si>
    <t>Gjeld til kredittinstitusjoner</t>
  </si>
  <si>
    <t>Øvrig langsiktig gjeld</t>
  </si>
  <si>
    <t>Sum langsiktig gjeld</t>
  </si>
  <si>
    <t>Kortsiktig gjeld</t>
  </si>
  <si>
    <t>Gjeld til kredittinstitusjoner (kassekreditt m.v)</t>
  </si>
  <si>
    <t>Leverandørgjeld</t>
  </si>
  <si>
    <t>Betalbar skatt</t>
  </si>
  <si>
    <t>Skyldige offentlige avgifter</t>
  </si>
  <si>
    <t>Utbytte</t>
  </si>
  <si>
    <t>Annen kortsiktig gjeld</t>
  </si>
  <si>
    <t>Sum kortsiktig gjeld</t>
  </si>
  <si>
    <t>Sum egenkapital og gjeld</t>
  </si>
  <si>
    <t>Langs. kap/</t>
  </si>
  <si>
    <t>AN + 1/2 VL</t>
  </si>
  <si>
    <t>Klikk her for nøkkeltall</t>
  </si>
  <si>
    <t>Sesongjustert resultatbudsjett per måned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</si>
  <si>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</si>
  <si>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</si>
  <si>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</si>
  <si>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</si>
  <si>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</si>
  <si>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</si>
  <si>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</si>
  <si>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</si>
  <si>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</si>
  <si>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</si>
  <si>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</si>
  <si>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</si>
  <si>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 xml:space="preserve">Avskrivning, annen driftskostnad, finansinntekter- og kostnader, ekstraordinære </t>
  </si>
  <si>
    <t>inntekter- og kostnader og skattekostnad fordeles med 1/12 hver måned</t>
  </si>
  <si>
    <t>Beholdningsendringer</t>
  </si>
  <si>
    <t>Av- og nedskrivning</t>
  </si>
  <si>
    <t>Andre driftskostnader</t>
  </si>
  <si>
    <t>Bruk zoom for å tilpasse visning av regnearket</t>
  </si>
  <si>
    <r>
      <t>Registrer aktivitet per måned</t>
    </r>
    <r>
      <rPr>
        <sz val="10"/>
        <color rgb="FFFF0000"/>
        <rFont val="Arial"/>
      </rPr>
      <t xml:space="preserve"> (en normal måned = 100 %, desember blir beregnet av modellen ut fra inndata)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</si>
</sst>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\ %"/>
    <numFmt numFmtId="165" formatCode="0\ &quot;dager&quot;"/>
    <numFmt numFmtId="166" formatCode="\+#,##0.0\ %;[Red]\-#,##0.0\ %"/>
    <numFmt numFmtId="167" formatCode="\+#,##0;[Red]\-#,##0"/>
    <numFmt numFmtId="168" formatCode="#,##0;[Red]\-#,##0;"/>
    <numFmt numFmtId="169" formatCode="\+#,##0.0\ %;[Red]\-#,##0.0\ %;"/>
    <numFmt numFmtId="170" formatCode="#,##0.0\ %;[Red]\-#,##0.0\ %;"/>
    <numFmt numFmtId="171" formatCode="\+#,##0;[Red]\-#,##0;"/>
    <numFmt numFmtId="172" formatCode="General;;"/>
    <numFmt numFmtId="173" formatCode="#,##0.0\ %;[Red]\-#,##0.0\ %;;"/>
    <numFmt numFmtId="174" formatCode="\+#,##0.0\ %;[Red]\-#,##0.0\ %;;"/>
    <numFmt numFmtId="175" formatCode="0\ &quot;dager&quot;;;"/>
  </numFmts>
  <fonts count="32" x14ac:knownFonts="1">
    <font>
      <sz val="11"/>
      <name val="Times New Roman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b/>
      <sz val="13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color indexed="56"/>
      <name val="Arial"/>
      <family val="2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sz val="18"/>
      <name val="Arial"/>
      <family val="2"/>
    </font>
    <font>
      <sz val="9"/>
      <color indexed="10"/>
      <name val="Arial"/>
      <family val="2"/>
    </font>
    <font>
      <sz val="8"/>
      <name val="Times New Roman"/>
      <family val="1"/>
    </font>
    <font>
      <b/>
      <sz val="10"/>
      <color rgb="FF000000"/>
      <name val="Arial"/>
    </font>
    <font>
      <sz val="9"/>
      <color indexed="81"/>
      <name val="Times New Roman"/>
    </font>
    <font>
      <sz val="11"/>
      <color theme="0"/>
      <name val="Arial"/>
    </font>
    <font>
      <sz val="10"/>
      <color rgb="FFFF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3" fillId="2" borderId="0" xfId="0" applyFont="1" applyFill="1" applyProtection="1"/>
    <xf numFmtId="168" fontId="3" fillId="2" borderId="0" xfId="0" applyNumberFormat="1" applyFont="1" applyFill="1" applyProtection="1"/>
    <xf numFmtId="169" fontId="3" fillId="2" borderId="0" xfId="0" applyNumberFormat="1" applyFont="1" applyFill="1" applyProtection="1"/>
    <xf numFmtId="173" fontId="3" fillId="2" borderId="0" xfId="1" applyNumberFormat="1" applyFont="1" applyFill="1" applyProtection="1"/>
    <xf numFmtId="0" fontId="4" fillId="2" borderId="0" xfId="0" applyFont="1" applyFill="1" applyProtection="1"/>
    <xf numFmtId="168" fontId="4" fillId="2" borderId="0" xfId="0" applyNumberFormat="1" applyFont="1" applyFill="1" applyProtection="1"/>
    <xf numFmtId="166" fontId="4" fillId="2" borderId="0" xfId="0" applyNumberFormat="1" applyFont="1" applyFill="1" applyProtection="1"/>
    <xf numFmtId="171" fontId="4" fillId="2" borderId="0" xfId="0" applyNumberFormat="1" applyFont="1" applyFill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8" fontId="4" fillId="0" borderId="0" xfId="0" applyNumberFormat="1" applyFont="1" applyAlignment="1" applyProtection="1">
      <alignment horizontal="center"/>
    </xf>
    <xf numFmtId="166" fontId="4" fillId="0" borderId="0" xfId="0" applyNumberFormat="1" applyFont="1" applyAlignment="1" applyProtection="1">
      <alignment horizontal="center"/>
    </xf>
    <xf numFmtId="171" fontId="4" fillId="0" borderId="0" xfId="0" applyNumberFormat="1" applyFont="1" applyAlignment="1" applyProtection="1">
      <alignment horizontal="center"/>
    </xf>
    <xf numFmtId="0" fontId="7" fillId="0" borderId="0" xfId="0" applyFont="1" applyProtection="1"/>
    <xf numFmtId="0" fontId="8" fillId="0" borderId="0" xfId="0" applyFont="1" applyProtection="1"/>
    <xf numFmtId="168" fontId="8" fillId="0" borderId="0" xfId="0" applyNumberFormat="1" applyFont="1" applyProtection="1"/>
    <xf numFmtId="166" fontId="8" fillId="0" borderId="0" xfId="0" applyNumberFormat="1" applyFont="1" applyProtection="1"/>
    <xf numFmtId="171" fontId="8" fillId="0" borderId="0" xfId="0" applyNumberFormat="1" applyFont="1" applyProtection="1"/>
    <xf numFmtId="0" fontId="4" fillId="0" borderId="0" xfId="0" applyFont="1" applyProtection="1"/>
    <xf numFmtId="0" fontId="4" fillId="0" borderId="1" xfId="0" applyFont="1" applyBorder="1" applyProtection="1"/>
    <xf numFmtId="168" fontId="5" fillId="0" borderId="2" xfId="0" applyNumberFormat="1" applyFont="1" applyBorder="1" applyAlignment="1" applyProtection="1">
      <alignment horizontal="center"/>
    </xf>
    <xf numFmtId="168" fontId="5" fillId="0" borderId="2" xfId="0" applyNumberFormat="1" applyFont="1" applyBorder="1" applyAlignment="1" applyProtection="1">
      <alignment horizontal="centerContinuous"/>
    </xf>
    <xf numFmtId="166" fontId="5" fillId="0" borderId="2" xfId="0" applyNumberFormat="1" applyFont="1" applyBorder="1" applyAlignment="1" applyProtection="1">
      <alignment horizontal="centerContinuous"/>
    </xf>
    <xf numFmtId="168" fontId="5" fillId="0" borderId="3" xfId="0" applyNumberFormat="1" applyFont="1" applyBorder="1" applyAlignment="1" applyProtection="1">
      <alignment horizontal="center"/>
    </xf>
    <xf numFmtId="171" fontId="5" fillId="0" borderId="3" xfId="0" applyNumberFormat="1" applyFont="1" applyBorder="1" applyAlignment="1" applyProtection="1">
      <alignment horizontal="center"/>
    </xf>
    <xf numFmtId="171" fontId="5" fillId="0" borderId="4" xfId="0" applyNumberFormat="1" applyFont="1" applyBorder="1" applyAlignment="1" applyProtection="1">
      <alignment horizontal="center"/>
    </xf>
    <xf numFmtId="0" fontId="2" fillId="3" borderId="5" xfId="0" quotePrefix="1" applyFont="1" applyFill="1" applyBorder="1" applyAlignment="1" applyProtection="1">
      <alignment horizontal="left"/>
    </xf>
    <xf numFmtId="168" fontId="2" fillId="3" borderId="6" xfId="0" applyNumberFormat="1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Continuous"/>
    </xf>
    <xf numFmtId="169" fontId="2" fillId="3" borderId="7" xfId="0" applyNumberFormat="1" applyFont="1" applyFill="1" applyBorder="1" applyAlignment="1" applyProtection="1">
      <alignment horizontal="centerContinuous"/>
    </xf>
    <xf numFmtId="168" fontId="2" fillId="3" borderId="8" xfId="0" applyNumberFormat="1" applyFont="1" applyFill="1" applyBorder="1" applyAlignment="1" applyProtection="1">
      <alignment horizontal="center"/>
    </xf>
    <xf numFmtId="0" fontId="2" fillId="3" borderId="9" xfId="1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4" fillId="0" borderId="0" xfId="0" applyFont="1" applyBorder="1" applyProtection="1"/>
    <xf numFmtId="168" fontId="5" fillId="0" borderId="11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Continuous"/>
    </xf>
    <xf numFmtId="166" fontId="5" fillId="0" borderId="12" xfId="0" applyNumberFormat="1" applyFont="1" applyBorder="1" applyAlignment="1" applyProtection="1">
      <alignment horizontal="centerContinuous"/>
    </xf>
    <xf numFmtId="168" fontId="5" fillId="0" borderId="6" xfId="0" applyNumberFormat="1" applyFont="1" applyBorder="1" applyAlignment="1" applyProtection="1">
      <alignment horizontal="center"/>
    </xf>
    <xf numFmtId="171" fontId="5" fillId="0" borderId="6" xfId="0" applyNumberFormat="1" applyFont="1" applyBorder="1" applyAlignment="1" applyProtection="1">
      <alignment horizontal="center"/>
    </xf>
    <xf numFmtId="171" fontId="5" fillId="0" borderId="13" xfId="0" applyNumberFormat="1" applyFont="1" applyBorder="1" applyAlignment="1" applyProtection="1">
      <alignment horizontal="center"/>
    </xf>
    <xf numFmtId="0" fontId="2" fillId="3" borderId="14" xfId="0" applyFont="1" applyFill="1" applyBorder="1" applyProtection="1"/>
    <xf numFmtId="0" fontId="2" fillId="3" borderId="15" xfId="0" applyFont="1" applyFill="1" applyBorder="1" applyProtection="1"/>
    <xf numFmtId="0" fontId="2" fillId="3" borderId="16" xfId="0" applyNumberFormat="1" applyFont="1" applyFill="1" applyBorder="1" applyAlignment="1" applyProtection="1">
      <alignment horizontal="center"/>
    </xf>
    <xf numFmtId="169" fontId="2" fillId="3" borderId="16" xfId="0" applyNumberFormat="1" applyFont="1" applyFill="1" applyBorder="1" applyAlignment="1" applyProtection="1">
      <alignment horizontal="center"/>
    </xf>
    <xf numFmtId="172" fontId="2" fillId="3" borderId="16" xfId="0" applyNumberFormat="1" applyFont="1" applyFill="1" applyBorder="1" applyAlignment="1" applyProtection="1">
      <alignment horizontal="center"/>
    </xf>
    <xf numFmtId="173" fontId="2" fillId="3" borderId="17" xfId="1" applyNumberFormat="1" applyFont="1" applyFill="1" applyBorder="1" applyAlignment="1" applyProtection="1">
      <alignment horizontal="center"/>
    </xf>
    <xf numFmtId="0" fontId="4" fillId="0" borderId="5" xfId="0" applyFont="1" applyBorder="1" applyProtection="1"/>
    <xf numFmtId="0" fontId="4" fillId="0" borderId="7" xfId="0" applyFont="1" applyBorder="1" applyProtection="1"/>
    <xf numFmtId="172" fontId="5" fillId="0" borderId="12" xfId="0" applyNumberFormat="1" applyFont="1" applyBorder="1" applyAlignment="1" applyProtection="1">
      <alignment horizontal="center"/>
    </xf>
    <xf numFmtId="0" fontId="5" fillId="0" borderId="12" xfId="0" applyNumberFormat="1" applyFont="1" applyBorder="1" applyAlignment="1" applyProtection="1">
      <alignment horizontal="center"/>
    </xf>
    <xf numFmtId="172" fontId="5" fillId="0" borderId="18" xfId="0" applyNumberFormat="1" applyFont="1" applyBorder="1" applyAlignment="1" applyProtection="1">
      <alignment horizontal="center"/>
    </xf>
    <xf numFmtId="171" fontId="5" fillId="0" borderId="18" xfId="0" applyNumberFormat="1" applyFont="1" applyBorder="1" applyAlignment="1" applyProtection="1">
      <alignment horizontal="center"/>
    </xf>
    <xf numFmtId="171" fontId="5" fillId="0" borderId="19" xfId="0" applyNumberFormat="1" applyFont="1" applyBorder="1" applyAlignment="1" applyProtection="1">
      <alignment horizontal="center"/>
    </xf>
    <xf numFmtId="0" fontId="9" fillId="3" borderId="0" xfId="0" applyFont="1" applyFill="1" applyBorder="1" applyProtection="1"/>
    <xf numFmtId="0" fontId="2" fillId="3" borderId="0" xfId="0" applyFont="1" applyFill="1" applyBorder="1" applyProtection="1"/>
    <xf numFmtId="168" fontId="10" fillId="4" borderId="11" xfId="0" applyNumberFormat="1" applyFont="1" applyFill="1" applyBorder="1" applyProtection="1"/>
    <xf numFmtId="38" fontId="10" fillId="4" borderId="11" xfId="0" applyNumberFormat="1" applyFont="1" applyFill="1" applyBorder="1" applyProtection="1"/>
    <xf numFmtId="169" fontId="10" fillId="4" borderId="11" xfId="0" applyNumberFormat="1" applyFont="1" applyFill="1" applyBorder="1" applyProtection="1"/>
    <xf numFmtId="168" fontId="10" fillId="4" borderId="6" xfId="0" applyNumberFormat="1" applyFont="1" applyFill="1" applyBorder="1" applyProtection="1"/>
    <xf numFmtId="173" fontId="10" fillId="4" borderId="13" xfId="1" applyNumberFormat="1" applyFont="1" applyFill="1" applyBorder="1" applyProtection="1"/>
    <xf numFmtId="168" fontId="4" fillId="0" borderId="11" xfId="0" applyNumberFormat="1" applyFont="1" applyBorder="1" applyProtection="1"/>
    <xf numFmtId="168" fontId="4" fillId="0" borderId="6" xfId="0" applyNumberFormat="1" applyFont="1" applyBorder="1" applyProtection="1"/>
    <xf numFmtId="171" fontId="4" fillId="0" borderId="6" xfId="0" applyNumberFormat="1" applyFont="1" applyBorder="1" applyProtection="1"/>
    <xf numFmtId="169" fontId="4" fillId="0" borderId="13" xfId="0" applyNumberFormat="1" applyFont="1" applyBorder="1" applyProtection="1"/>
    <xf numFmtId="0" fontId="2" fillId="3" borderId="5" xfId="0" applyFont="1" applyFill="1" applyBorder="1" applyProtection="1"/>
    <xf numFmtId="0" fontId="2" fillId="3" borderId="7" xfId="0" applyFont="1" applyFill="1" applyBorder="1" applyProtection="1"/>
    <xf numFmtId="0" fontId="2" fillId="3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2" fillId="3" borderId="7" xfId="0" applyFont="1" applyFill="1" applyBorder="1" applyAlignment="1" applyProtection="1">
      <alignment horizontal="left"/>
    </xf>
    <xf numFmtId="168" fontId="6" fillId="4" borderId="12" xfId="0" applyNumberFormat="1" applyFont="1" applyFill="1" applyBorder="1" applyProtection="1"/>
    <xf numFmtId="167" fontId="6" fillId="4" borderId="12" xfId="0" applyNumberFormat="1" applyFont="1" applyFill="1" applyBorder="1" applyProtection="1"/>
    <xf numFmtId="169" fontId="6" fillId="4" borderId="12" xfId="0" applyNumberFormat="1" applyFont="1" applyFill="1" applyBorder="1" applyProtection="1"/>
    <xf numFmtId="174" fontId="6" fillId="4" borderId="19" xfId="1" applyNumberFormat="1" applyFont="1" applyFill="1" applyBorder="1" applyProtection="1"/>
    <xf numFmtId="168" fontId="6" fillId="4" borderId="18" xfId="0" applyNumberFormat="1" applyFont="1" applyFill="1" applyBorder="1" applyProtection="1"/>
    <xf numFmtId="0" fontId="9" fillId="3" borderId="0" xfId="0" quotePrefix="1" applyFont="1" applyFill="1" applyBorder="1" applyAlignment="1" applyProtection="1">
      <alignment horizontal="left"/>
    </xf>
    <xf numFmtId="167" fontId="10" fillId="4" borderId="11" xfId="0" applyNumberFormat="1" applyFont="1" applyFill="1" applyBorder="1" applyProtection="1"/>
    <xf numFmtId="171" fontId="6" fillId="4" borderId="6" xfId="0" applyNumberFormat="1" applyFont="1" applyFill="1" applyBorder="1" applyProtection="1"/>
    <xf numFmtId="174" fontId="6" fillId="4" borderId="13" xfId="1" applyNumberFormat="1" applyFont="1" applyFill="1" applyBorder="1" applyProtection="1"/>
    <xf numFmtId="168" fontId="6" fillId="4" borderId="20" xfId="0" applyNumberFormat="1" applyFont="1" applyFill="1" applyBorder="1" applyProtection="1"/>
    <xf numFmtId="167" fontId="6" fillId="4" borderId="20" xfId="0" applyNumberFormat="1" applyFont="1" applyFill="1" applyBorder="1" applyProtection="1"/>
    <xf numFmtId="169" fontId="6" fillId="4" borderId="20" xfId="0" applyNumberFormat="1" applyFont="1" applyFill="1" applyBorder="1" applyProtection="1"/>
    <xf numFmtId="168" fontId="6" fillId="4" borderId="16" xfId="0" applyNumberFormat="1" applyFont="1" applyFill="1" applyBorder="1" applyProtection="1"/>
    <xf numFmtId="174" fontId="6" fillId="4" borderId="17" xfId="1" applyNumberFormat="1" applyFont="1" applyFill="1" applyBorder="1" applyProtection="1"/>
    <xf numFmtId="0" fontId="2" fillId="3" borderId="0" xfId="0" quotePrefix="1" applyFont="1" applyFill="1" applyBorder="1" applyAlignment="1" applyProtection="1">
      <alignment horizontal="left"/>
    </xf>
    <xf numFmtId="168" fontId="4" fillId="0" borderId="0" xfId="0" applyNumberFormat="1" applyFont="1" applyProtection="1"/>
    <xf numFmtId="166" fontId="4" fillId="0" borderId="0" xfId="0" applyNumberFormat="1" applyFont="1" applyProtection="1"/>
    <xf numFmtId="171" fontId="4" fillId="0" borderId="0" xfId="0" applyNumberFormat="1" applyFont="1" applyProtection="1"/>
    <xf numFmtId="169" fontId="4" fillId="0" borderId="0" xfId="0" applyNumberFormat="1" applyFont="1" applyProtection="1"/>
    <xf numFmtId="168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68" fontId="2" fillId="0" borderId="4" xfId="0" applyNumberFormat="1" applyFont="1" applyBorder="1" applyAlignment="1" applyProtection="1">
      <alignment horizontal="center"/>
    </xf>
    <xf numFmtId="171" fontId="3" fillId="0" borderId="0" xfId="0" applyNumberFormat="1" applyFont="1" applyProtection="1"/>
    <xf numFmtId="168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168" fontId="2" fillId="0" borderId="19" xfId="0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173" fontId="3" fillId="0" borderId="0" xfId="1" applyNumberFormat="1" applyFont="1" applyProtection="1"/>
    <xf numFmtId="169" fontId="3" fillId="0" borderId="0" xfId="0" applyNumberFormat="1" applyFont="1" applyProtection="1"/>
    <xf numFmtId="0" fontId="4" fillId="3" borderId="0" xfId="0" applyFont="1" applyFill="1" applyProtection="1"/>
    <xf numFmtId="0" fontId="3" fillId="3" borderId="0" xfId="0" applyFont="1" applyFill="1" applyProtection="1"/>
    <xf numFmtId="0" fontId="7" fillId="3" borderId="0" xfId="0" applyFont="1" applyFill="1" applyProtection="1"/>
    <xf numFmtId="168" fontId="7" fillId="3" borderId="0" xfId="0" applyNumberFormat="1" applyFont="1" applyFill="1" applyProtection="1"/>
    <xf numFmtId="169" fontId="7" fillId="3" borderId="0" xfId="0" applyNumberFormat="1" applyFont="1" applyFill="1" applyProtection="1"/>
    <xf numFmtId="173" fontId="7" fillId="3" borderId="0" xfId="1" applyNumberFormat="1" applyFont="1" applyFill="1" applyProtection="1"/>
    <xf numFmtId="168" fontId="4" fillId="3" borderId="0" xfId="0" applyNumberFormat="1" applyFont="1" applyFill="1" applyProtection="1"/>
    <xf numFmtId="169" fontId="4" fillId="3" borderId="0" xfId="0" applyNumberFormat="1" applyFont="1" applyFill="1" applyProtection="1"/>
    <xf numFmtId="173" fontId="4" fillId="3" borderId="0" xfId="1" applyNumberFormat="1" applyFont="1" applyFill="1" applyProtection="1"/>
    <xf numFmtId="0" fontId="2" fillId="5" borderId="1" xfId="0" quotePrefix="1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1" fontId="6" fillId="6" borderId="5" xfId="0" applyNumberFormat="1" applyFont="1" applyFill="1" applyBorder="1" applyAlignment="1" applyProtection="1">
      <alignment horizontal="left"/>
    </xf>
    <xf numFmtId="1" fontId="6" fillId="6" borderId="7" xfId="0" applyNumberFormat="1" applyFont="1" applyFill="1" applyBorder="1" applyAlignment="1" applyProtection="1">
      <alignment horizontal="center"/>
    </xf>
    <xf numFmtId="170" fontId="6" fillId="6" borderId="12" xfId="1" applyNumberFormat="1" applyFont="1" applyFill="1" applyBorder="1" applyProtection="1"/>
    <xf numFmtId="173" fontId="6" fillId="6" borderId="12" xfId="1" applyNumberFormat="1" applyFont="1" applyFill="1" applyBorder="1" applyProtection="1"/>
    <xf numFmtId="168" fontId="6" fillId="3" borderId="12" xfId="0" applyNumberFormat="1" applyFont="1" applyFill="1" applyBorder="1" applyProtection="1"/>
    <xf numFmtId="167" fontId="6" fillId="3" borderId="12" xfId="0" applyNumberFormat="1" applyFont="1" applyFill="1" applyBorder="1" applyProtection="1"/>
    <xf numFmtId="169" fontId="6" fillId="3" borderId="12" xfId="0" applyNumberFormat="1" applyFont="1" applyFill="1" applyBorder="1" applyProtection="1"/>
    <xf numFmtId="168" fontId="6" fillId="7" borderId="0" xfId="0" applyNumberFormat="1" applyFont="1" applyFill="1" applyBorder="1" applyProtection="1"/>
    <xf numFmtId="0" fontId="3" fillId="3" borderId="14" xfId="0" applyFont="1" applyFill="1" applyBorder="1" applyAlignment="1" applyProtection="1">
      <alignment horizontal="right"/>
    </xf>
    <xf numFmtId="0" fontId="3" fillId="3" borderId="10" xfId="0" quotePrefix="1" applyFont="1" applyFill="1" applyBorder="1" applyAlignment="1" applyProtection="1">
      <alignment horizontal="right"/>
    </xf>
    <xf numFmtId="0" fontId="3" fillId="3" borderId="10" xfId="0" applyFont="1" applyFill="1" applyBorder="1" applyAlignment="1" applyProtection="1">
      <alignment horizontal="right"/>
    </xf>
    <xf numFmtId="0" fontId="3" fillId="3" borderId="5" xfId="0" applyFont="1" applyFill="1" applyBorder="1" applyAlignment="1" applyProtection="1">
      <alignment horizontal="right"/>
    </xf>
    <xf numFmtId="0" fontId="3" fillId="3" borderId="21" xfId="0" applyFont="1" applyFill="1" applyBorder="1" applyAlignment="1" applyProtection="1">
      <alignment horizontal="right"/>
    </xf>
    <xf numFmtId="0" fontId="3" fillId="3" borderId="8" xfId="0" quotePrefix="1" applyFont="1" applyFill="1" applyBorder="1" applyAlignment="1" applyProtection="1">
      <alignment horizontal="right"/>
    </xf>
    <xf numFmtId="0" fontId="3" fillId="3" borderId="8" xfId="0" applyFont="1" applyFill="1" applyBorder="1" applyAlignment="1" applyProtection="1">
      <alignment horizontal="right"/>
    </xf>
    <xf numFmtId="0" fontId="3" fillId="3" borderId="22" xfId="0" applyFont="1" applyFill="1" applyBorder="1" applyAlignment="1" applyProtection="1">
      <alignment horizontal="right"/>
    </xf>
    <xf numFmtId="0" fontId="15" fillId="3" borderId="10" xfId="0" quotePrefix="1" applyFont="1" applyFill="1" applyBorder="1" applyAlignment="1" applyProtection="1">
      <alignment horizontal="left"/>
    </xf>
    <xf numFmtId="0" fontId="13" fillId="3" borderId="10" xfId="0" quotePrefix="1" applyFont="1" applyFill="1" applyBorder="1" applyAlignment="1" applyProtection="1">
      <alignment horizontal="left"/>
    </xf>
    <xf numFmtId="0" fontId="16" fillId="3" borderId="10" xfId="0" applyFont="1" applyFill="1" applyBorder="1" applyProtection="1"/>
    <xf numFmtId="0" fontId="16" fillId="3" borderId="5" xfId="0" applyFont="1" applyFill="1" applyBorder="1" applyProtection="1"/>
    <xf numFmtId="0" fontId="2" fillId="3" borderId="0" xfId="0" applyFont="1" applyFill="1" applyBorder="1" applyAlignment="1" applyProtection="1">
      <alignment horizontal="centerContinuous"/>
    </xf>
    <xf numFmtId="169" fontId="2" fillId="3" borderId="0" xfId="0" applyNumberFormat="1" applyFont="1" applyFill="1" applyBorder="1" applyAlignment="1" applyProtection="1">
      <alignment horizontal="centerContinuous"/>
    </xf>
    <xf numFmtId="168" fontId="2" fillId="3" borderId="6" xfId="0" quotePrefix="1" applyNumberFormat="1" applyFont="1" applyFill="1" applyBorder="1" applyAlignment="1" applyProtection="1">
      <alignment horizontal="center"/>
    </xf>
    <xf numFmtId="168" fontId="2" fillId="3" borderId="9" xfId="0" applyNumberFormat="1" applyFont="1" applyFill="1" applyBorder="1" applyAlignment="1" applyProtection="1">
      <alignment horizontal="center"/>
    </xf>
    <xf numFmtId="0" fontId="3" fillId="3" borderId="5" xfId="0" applyFont="1" applyFill="1" applyBorder="1" applyProtection="1"/>
    <xf numFmtId="0" fontId="3" fillId="3" borderId="10" xfId="0" applyFont="1" applyFill="1" applyBorder="1" applyProtection="1"/>
    <xf numFmtId="0" fontId="3" fillId="3" borderId="23" xfId="0" applyFont="1" applyFill="1" applyBorder="1" applyProtection="1"/>
    <xf numFmtId="0" fontId="18" fillId="5" borderId="2" xfId="0" quotePrefix="1" applyFont="1" applyFill="1" applyBorder="1" applyAlignment="1" applyProtection="1">
      <alignment horizontal="center"/>
    </xf>
    <xf numFmtId="168" fontId="18" fillId="5" borderId="2" xfId="0" quotePrefix="1" applyNumberFormat="1" applyFont="1" applyFill="1" applyBorder="1" applyAlignment="1" applyProtection="1">
      <alignment horizontal="center"/>
    </xf>
    <xf numFmtId="169" fontId="18" fillId="5" borderId="2" xfId="0" quotePrefix="1" applyNumberFormat="1" applyFont="1" applyFill="1" applyBorder="1" applyAlignment="1" applyProtection="1">
      <alignment horizontal="center"/>
    </xf>
    <xf numFmtId="168" fontId="18" fillId="5" borderId="2" xfId="0" applyNumberFormat="1" applyFont="1" applyFill="1" applyBorder="1" applyAlignment="1" applyProtection="1">
      <alignment horizontal="center"/>
    </xf>
    <xf numFmtId="0" fontId="18" fillId="5" borderId="12" xfId="0" applyFont="1" applyFill="1" applyBorder="1" applyAlignment="1" applyProtection="1">
      <alignment horizontal="center"/>
    </xf>
    <xf numFmtId="168" fontId="18" fillId="5" borderId="12" xfId="0" applyNumberFormat="1" applyFont="1" applyFill="1" applyBorder="1" applyAlignment="1" applyProtection="1">
      <alignment horizontal="center"/>
    </xf>
    <xf numFmtId="0" fontId="18" fillId="5" borderId="12" xfId="0" quotePrefix="1" applyFont="1" applyFill="1" applyBorder="1" applyAlignment="1" applyProtection="1">
      <alignment horizontal="center"/>
    </xf>
    <xf numFmtId="169" fontId="18" fillId="5" borderId="12" xfId="0" quotePrefix="1" applyNumberFormat="1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left"/>
    </xf>
    <xf numFmtId="168" fontId="19" fillId="0" borderId="0" xfId="0" applyNumberFormat="1" applyFont="1" applyProtection="1"/>
    <xf numFmtId="0" fontId="20" fillId="8" borderId="0" xfId="0" applyFont="1" applyFill="1" applyBorder="1" applyAlignment="1" applyProtection="1">
      <alignment horizontal="left"/>
      <protection locked="0"/>
    </xf>
    <xf numFmtId="168" fontId="2" fillId="0" borderId="3" xfId="0" applyNumberFormat="1" applyFont="1" applyBorder="1" applyAlignment="1" applyProtection="1">
      <alignment horizontal="center"/>
    </xf>
    <xf numFmtId="168" fontId="2" fillId="0" borderId="18" xfId="0" applyNumberFormat="1" applyFont="1" applyBorder="1" applyAlignment="1" applyProtection="1">
      <alignment horizontal="center"/>
    </xf>
    <xf numFmtId="174" fontId="4" fillId="0" borderId="11" xfId="0" applyNumberFormat="1" applyFont="1" applyBorder="1" applyProtection="1"/>
    <xf numFmtId="175" fontId="6" fillId="6" borderId="12" xfId="0" applyNumberFormat="1" applyFont="1" applyFill="1" applyBorder="1" applyProtection="1"/>
    <xf numFmtId="168" fontId="7" fillId="0" borderId="0" xfId="0" applyNumberFormat="1" applyFont="1" applyProtection="1"/>
    <xf numFmtId="1" fontId="21" fillId="0" borderId="0" xfId="0" applyNumberFormat="1" applyFont="1" applyProtection="1"/>
    <xf numFmtId="168" fontId="22" fillId="8" borderId="12" xfId="0" applyNumberFormat="1" applyFont="1" applyFill="1" applyBorder="1" applyProtection="1">
      <protection locked="0"/>
    </xf>
    <xf numFmtId="167" fontId="22" fillId="8" borderId="12" xfId="0" applyNumberFormat="1" applyFont="1" applyFill="1" applyBorder="1" applyProtection="1">
      <protection locked="0"/>
    </xf>
    <xf numFmtId="169" fontId="22" fillId="8" borderId="12" xfId="1" applyNumberFormat="1" applyFont="1" applyFill="1" applyBorder="1" applyProtection="1">
      <protection locked="0"/>
    </xf>
    <xf numFmtId="168" fontId="22" fillId="8" borderId="18" xfId="0" applyNumberFormat="1" applyFont="1" applyFill="1" applyBorder="1" applyProtection="1">
      <protection locked="0"/>
    </xf>
    <xf numFmtId="171" fontId="7" fillId="4" borderId="18" xfId="0" applyNumberFormat="1" applyFont="1" applyFill="1" applyBorder="1" applyProtection="1"/>
    <xf numFmtId="168" fontId="22" fillId="8" borderId="11" xfId="0" applyNumberFormat="1" applyFont="1" applyFill="1" applyBorder="1" applyProtection="1">
      <protection locked="0"/>
    </xf>
    <xf numFmtId="167" fontId="22" fillId="8" borderId="11" xfId="0" applyNumberFormat="1" applyFont="1" applyFill="1" applyBorder="1" applyProtection="1">
      <protection locked="0"/>
    </xf>
    <xf numFmtId="169" fontId="22" fillId="8" borderId="11" xfId="1" applyNumberFormat="1" applyFont="1" applyFill="1" applyBorder="1" applyProtection="1">
      <protection locked="0"/>
    </xf>
    <xf numFmtId="168" fontId="7" fillId="4" borderId="11" xfId="0" applyNumberFormat="1" applyFont="1" applyFill="1" applyBorder="1" applyProtection="1"/>
    <xf numFmtId="168" fontId="22" fillId="8" borderId="6" xfId="0" applyNumberFormat="1" applyFont="1" applyFill="1" applyBorder="1" applyProtection="1">
      <protection locked="0"/>
    </xf>
    <xf numFmtId="171" fontId="7" fillId="4" borderId="6" xfId="0" applyNumberFormat="1" applyFont="1" applyFill="1" applyBorder="1" applyProtection="1"/>
    <xf numFmtId="169" fontId="22" fillId="8" borderId="12" xfId="0" applyNumberFormat="1" applyFont="1" applyFill="1" applyBorder="1" applyProtection="1">
      <protection locked="0"/>
    </xf>
    <xf numFmtId="168" fontId="7" fillId="3" borderId="11" xfId="0" applyNumberFormat="1" applyFont="1" applyFill="1" applyBorder="1" applyProtection="1"/>
    <xf numFmtId="169" fontId="22" fillId="8" borderId="11" xfId="0" applyNumberFormat="1" applyFont="1" applyFill="1" applyBorder="1" applyProtection="1">
      <protection locked="0"/>
    </xf>
    <xf numFmtId="168" fontId="22" fillId="9" borderId="6" xfId="0" applyNumberFormat="1" applyFont="1" applyFill="1" applyBorder="1" applyProtection="1">
      <protection locked="0"/>
    </xf>
    <xf numFmtId="168" fontId="22" fillId="9" borderId="18" xfId="0" applyNumberFormat="1" applyFont="1" applyFill="1" applyBorder="1" applyProtection="1">
      <protection locked="0"/>
    </xf>
    <xf numFmtId="0" fontId="2" fillId="3" borderId="25" xfId="0" applyFont="1" applyFill="1" applyBorder="1" applyProtection="1"/>
    <xf numFmtId="0" fontId="2" fillId="3" borderId="25" xfId="0" applyFont="1" applyFill="1" applyBorder="1" applyAlignment="1" applyProtection="1">
      <alignment horizontal="right"/>
    </xf>
    <xf numFmtId="0" fontId="2" fillId="3" borderId="23" xfId="0" applyFont="1" applyFill="1" applyBorder="1" applyAlignment="1" applyProtection="1">
      <alignment horizontal="left"/>
    </xf>
    <xf numFmtId="0" fontId="3" fillId="3" borderId="0" xfId="0" applyFont="1" applyFill="1" applyBorder="1" applyProtection="1"/>
    <xf numFmtId="0" fontId="3" fillId="0" borderId="0" xfId="0" applyFont="1" applyBorder="1" applyProtection="1"/>
    <xf numFmtId="0" fontId="13" fillId="3" borderId="10" xfId="0" applyFont="1" applyFill="1" applyBorder="1" applyAlignment="1" applyProtection="1">
      <alignment horizontal="left"/>
    </xf>
    <xf numFmtId="9" fontId="19" fillId="0" borderId="0" xfId="1" applyFont="1" applyProtection="1"/>
    <xf numFmtId="174" fontId="7" fillId="4" borderId="13" xfId="1" applyNumberFormat="1" applyFont="1" applyFill="1" applyBorder="1" applyProtection="1"/>
    <xf numFmtId="174" fontId="7" fillId="4" borderId="19" xfId="1" applyNumberFormat="1" applyFont="1" applyFill="1" applyBorder="1" applyProtection="1"/>
    <xf numFmtId="0" fontId="15" fillId="0" borderId="10" xfId="0" applyFont="1" applyBorder="1" applyProtection="1"/>
    <xf numFmtId="0" fontId="3" fillId="0" borderId="10" xfId="0" applyFont="1" applyBorder="1" applyProtection="1"/>
    <xf numFmtId="168" fontId="3" fillId="0" borderId="11" xfId="0" applyNumberFormat="1" applyFont="1" applyBorder="1" applyProtection="1"/>
    <xf numFmtId="174" fontId="3" fillId="0" borderId="11" xfId="0" applyNumberFormat="1" applyFont="1" applyBorder="1" applyProtection="1"/>
    <xf numFmtId="168" fontId="3" fillId="0" borderId="6" xfId="0" applyNumberFormat="1" applyFont="1" applyBorder="1" applyProtection="1"/>
    <xf numFmtId="171" fontId="3" fillId="0" borderId="6" xfId="0" applyNumberFormat="1" applyFont="1" applyBorder="1" applyProtection="1"/>
    <xf numFmtId="169" fontId="3" fillId="0" borderId="13" xfId="0" applyNumberFormat="1" applyFont="1" applyBorder="1" applyProtection="1"/>
    <xf numFmtId="0" fontId="3" fillId="0" borderId="5" xfId="0" applyFont="1" applyBorder="1" applyProtection="1"/>
    <xf numFmtId="0" fontId="3" fillId="0" borderId="7" xfId="0" applyFont="1" applyBorder="1" applyProtection="1"/>
    <xf numFmtId="168" fontId="3" fillId="0" borderId="12" xfId="0" applyNumberFormat="1" applyFont="1" applyBorder="1" applyProtection="1"/>
    <xf numFmtId="174" fontId="3" fillId="0" borderId="12" xfId="0" applyNumberFormat="1" applyFont="1" applyBorder="1" applyProtection="1"/>
    <xf numFmtId="168" fontId="3" fillId="0" borderId="18" xfId="0" applyNumberFormat="1" applyFont="1" applyBorder="1" applyProtection="1"/>
    <xf numFmtId="171" fontId="3" fillId="0" borderId="18" xfId="0" applyNumberFormat="1" applyFont="1" applyBorder="1" applyProtection="1"/>
    <xf numFmtId="169" fontId="3" fillId="0" borderId="19" xfId="0" applyNumberFormat="1" applyFont="1" applyBorder="1" applyProtection="1"/>
    <xf numFmtId="0" fontId="2" fillId="0" borderId="5" xfId="0" applyFont="1" applyBorder="1" applyProtection="1"/>
    <xf numFmtId="0" fontId="2" fillId="0" borderId="7" xfId="0" applyFont="1" applyBorder="1" applyProtection="1"/>
    <xf numFmtId="168" fontId="2" fillId="0" borderId="12" xfId="0" applyNumberFormat="1" applyFont="1" applyBorder="1" applyProtection="1"/>
    <xf numFmtId="174" fontId="2" fillId="0" borderId="12" xfId="0" applyNumberFormat="1" applyFont="1" applyBorder="1" applyProtection="1"/>
    <xf numFmtId="168" fontId="2" fillId="0" borderId="18" xfId="0" applyNumberFormat="1" applyFont="1" applyBorder="1" applyProtection="1"/>
    <xf numFmtId="171" fontId="2" fillId="0" borderId="18" xfId="0" applyNumberFormat="1" applyFont="1" applyBorder="1" applyProtection="1"/>
    <xf numFmtId="169" fontId="2" fillId="0" borderId="19" xfId="0" applyNumberFormat="1" applyFont="1" applyBorder="1" applyProtection="1"/>
    <xf numFmtId="0" fontId="3" fillId="0" borderId="15" xfId="0" applyFont="1" applyBorder="1" applyProtection="1"/>
    <xf numFmtId="168" fontId="3" fillId="0" borderId="16" xfId="0" applyNumberFormat="1" applyFont="1" applyBorder="1" applyProtection="1"/>
    <xf numFmtId="0" fontId="2" fillId="0" borderId="10" xfId="0" applyFont="1" applyBorder="1" applyProtection="1"/>
    <xf numFmtId="175" fontId="3" fillId="0" borderId="18" xfId="0" applyNumberFormat="1" applyFont="1" applyBorder="1" applyProtection="1"/>
    <xf numFmtId="175" fontId="3" fillId="0" borderId="26" xfId="0" applyNumberFormat="1" applyFont="1" applyBorder="1" applyProtection="1"/>
    <xf numFmtId="0" fontId="2" fillId="0" borderId="14" xfId="0" applyFont="1" applyBorder="1" applyProtection="1"/>
    <xf numFmtId="166" fontId="3" fillId="0" borderId="0" xfId="0" applyNumberFormat="1" applyFont="1" applyProtection="1"/>
    <xf numFmtId="0" fontId="2" fillId="0" borderId="24" xfId="0" applyFont="1" applyBorder="1" applyProtection="1"/>
    <xf numFmtId="0" fontId="3" fillId="0" borderId="1" xfId="0" applyFont="1" applyBorder="1" applyProtection="1"/>
    <xf numFmtId="0" fontId="2" fillId="0" borderId="7" xfId="0" applyFont="1" applyBorder="1" applyAlignment="1" applyProtection="1">
      <alignment horizontal="left"/>
    </xf>
    <xf numFmtId="164" fontId="3" fillId="0" borderId="12" xfId="1" applyNumberFormat="1" applyFont="1" applyBorder="1" applyProtection="1"/>
    <xf numFmtId="165" fontId="3" fillId="0" borderId="19" xfId="0" applyNumberFormat="1" applyFont="1" applyBorder="1" applyProtection="1"/>
    <xf numFmtId="175" fontId="3" fillId="0" borderId="19" xfId="0" applyNumberFormat="1" applyFont="1" applyBorder="1" applyProtection="1"/>
    <xf numFmtId="0" fontId="2" fillId="0" borderId="15" xfId="0" applyFont="1" applyBorder="1" applyAlignment="1" applyProtection="1">
      <alignment horizontal="left"/>
    </xf>
    <xf numFmtId="164" fontId="3" fillId="0" borderId="20" xfId="1" applyNumberFormat="1" applyFont="1" applyBorder="1" applyProtection="1"/>
    <xf numFmtId="165" fontId="3" fillId="0" borderId="17" xfId="0" applyNumberFormat="1" applyFont="1" applyBorder="1" applyProtection="1"/>
    <xf numFmtId="165" fontId="3" fillId="0" borderId="12" xfId="0" applyNumberFormat="1" applyFont="1" applyBorder="1" applyProtection="1"/>
    <xf numFmtId="173" fontId="3" fillId="0" borderId="12" xfId="1" applyNumberFormat="1" applyFont="1" applyBorder="1" applyProtection="1"/>
    <xf numFmtId="173" fontId="3" fillId="0" borderId="19" xfId="1" applyNumberFormat="1" applyFont="1" applyBorder="1" applyProtection="1"/>
    <xf numFmtId="175" fontId="3" fillId="0" borderId="12" xfId="0" applyNumberFormat="1" applyFont="1" applyBorder="1" applyProtection="1"/>
    <xf numFmtId="165" fontId="3" fillId="0" borderId="20" xfId="0" applyNumberFormat="1" applyFont="1" applyBorder="1" applyProtection="1"/>
    <xf numFmtId="173" fontId="3" fillId="0" borderId="20" xfId="1" applyNumberFormat="1" applyFont="1" applyBorder="1" applyProtection="1"/>
    <xf numFmtId="173" fontId="3" fillId="0" borderId="17" xfId="1" applyNumberFormat="1" applyFont="1" applyBorder="1" applyProtection="1"/>
    <xf numFmtId="168" fontId="2" fillId="0" borderId="20" xfId="0" applyNumberFormat="1" applyFont="1" applyBorder="1" applyProtection="1"/>
    <xf numFmtId="174" fontId="2" fillId="0" borderId="20" xfId="0" applyNumberFormat="1" applyFont="1" applyBorder="1" applyProtection="1"/>
    <xf numFmtId="168" fontId="2" fillId="0" borderId="16" xfId="0" applyNumberFormat="1" applyFont="1" applyBorder="1" applyProtection="1"/>
    <xf numFmtId="171" fontId="2" fillId="0" borderId="16" xfId="0" applyNumberFormat="1" applyFont="1" applyBorder="1" applyProtection="1"/>
    <xf numFmtId="169" fontId="2" fillId="0" borderId="17" xfId="0" applyNumberFormat="1" applyFont="1" applyBorder="1" applyProtection="1"/>
    <xf numFmtId="0" fontId="13" fillId="0" borderId="10" xfId="0" applyFont="1" applyBorder="1" applyProtection="1"/>
    <xf numFmtId="0" fontId="16" fillId="0" borderId="10" xfId="0" applyFont="1" applyBorder="1" applyProtection="1"/>
    <xf numFmtId="0" fontId="16" fillId="0" borderId="5" xfId="0" applyFont="1" applyBorder="1" applyProtection="1"/>
    <xf numFmtId="168" fontId="2" fillId="3" borderId="27" xfId="0" applyNumberFormat="1" applyFont="1" applyFill="1" applyBorder="1" applyProtection="1"/>
    <xf numFmtId="167" fontId="10" fillId="3" borderId="27" xfId="0" applyNumberFormat="1" applyFont="1" applyFill="1" applyBorder="1" applyProtection="1"/>
    <xf numFmtId="169" fontId="10" fillId="3" borderId="27" xfId="1" applyNumberFormat="1" applyFont="1" applyFill="1" applyBorder="1" applyProtection="1"/>
    <xf numFmtId="0" fontId="2" fillId="0" borderId="1" xfId="0" applyFont="1" applyBorder="1" applyAlignment="1" applyProtection="1">
      <alignment horizontal="left"/>
    </xf>
    <xf numFmtId="0" fontId="23" fillId="0" borderId="0" xfId="0" applyFont="1" applyProtection="1"/>
    <xf numFmtId="1" fontId="6" fillId="6" borderId="10" xfId="0" applyNumberFormat="1" applyFont="1" applyFill="1" applyBorder="1" applyAlignment="1" applyProtection="1">
      <alignment horizontal="left"/>
    </xf>
    <xf numFmtId="1" fontId="6" fillId="6" borderId="0" xfId="0" applyNumberFormat="1" applyFont="1" applyFill="1" applyBorder="1" applyAlignment="1" applyProtection="1">
      <alignment horizontal="center"/>
    </xf>
    <xf numFmtId="170" fontId="6" fillId="6" borderId="11" xfId="1" applyNumberFormat="1" applyFont="1" applyFill="1" applyBorder="1" applyProtection="1"/>
    <xf numFmtId="175" fontId="6" fillId="6" borderId="11" xfId="0" applyNumberFormat="1" applyFont="1" applyFill="1" applyBorder="1" applyProtection="1"/>
    <xf numFmtId="170" fontId="6" fillId="7" borderId="0" xfId="1" applyNumberFormat="1" applyFont="1" applyFill="1" applyBorder="1" applyProtection="1"/>
    <xf numFmtId="175" fontId="6" fillId="7" borderId="0" xfId="0" applyNumberFormat="1" applyFont="1" applyFill="1" applyBorder="1" applyProtection="1"/>
    <xf numFmtId="173" fontId="6" fillId="7" borderId="0" xfId="1" applyNumberFormat="1" applyFont="1" applyFill="1" applyBorder="1" applyProtection="1"/>
    <xf numFmtId="173" fontId="6" fillId="6" borderId="11" xfId="1" applyNumberFormat="1" applyFont="1" applyFill="1" applyBorder="1" applyProtection="1"/>
    <xf numFmtId="1" fontId="7" fillId="7" borderId="10" xfId="0" applyNumberFormat="1" applyFont="1" applyFill="1" applyBorder="1" applyAlignment="1" applyProtection="1">
      <alignment horizontal="right"/>
    </xf>
    <xf numFmtId="170" fontId="6" fillId="9" borderId="0" xfId="1" applyNumberFormat="1" applyFont="1" applyFill="1" applyBorder="1" applyProtection="1"/>
    <xf numFmtId="0" fontId="7" fillId="3" borderId="0" xfId="0" applyFont="1" applyFill="1" applyBorder="1" applyProtection="1"/>
    <xf numFmtId="1" fontId="10" fillId="7" borderId="0" xfId="0" applyNumberFormat="1" applyFont="1" applyFill="1" applyBorder="1" applyAlignment="1" applyProtection="1">
      <alignment horizontal="center"/>
    </xf>
    <xf numFmtId="1" fontId="20" fillId="7" borderId="0" xfId="0" applyNumberFormat="1" applyFont="1" applyFill="1" applyBorder="1" applyAlignment="1" applyProtection="1">
      <alignment horizontal="left"/>
      <protection locked="0"/>
    </xf>
    <xf numFmtId="0" fontId="20" fillId="3" borderId="0" xfId="0" applyFont="1" applyFill="1" applyBorder="1" applyAlignment="1" applyProtection="1">
      <alignment horizontal="left"/>
      <protection locked="0"/>
    </xf>
    <xf numFmtId="0" fontId="20" fillId="3" borderId="0" xfId="0" quotePrefix="1" applyFont="1" applyFill="1" applyBorder="1" applyAlignment="1" applyProtection="1">
      <alignment horizontal="left"/>
      <protection locked="0"/>
    </xf>
    <xf numFmtId="170" fontId="7" fillId="7" borderId="0" xfId="1" applyNumberFormat="1" applyFont="1" applyFill="1" applyBorder="1" applyAlignment="1" applyProtection="1">
      <alignment horizontal="right"/>
    </xf>
    <xf numFmtId="170" fontId="6" fillId="7" borderId="15" xfId="1" applyNumberFormat="1" applyFont="1" applyFill="1" applyBorder="1" applyProtection="1"/>
    <xf numFmtId="165" fontId="6" fillId="7" borderId="20" xfId="0" applyNumberFormat="1" applyFont="1" applyFill="1" applyBorder="1" applyProtection="1"/>
    <xf numFmtId="165" fontId="6" fillId="7" borderId="15" xfId="0" applyNumberFormat="1" applyFont="1" applyFill="1" applyBorder="1" applyProtection="1"/>
    <xf numFmtId="173" fontId="6" fillId="7" borderId="15" xfId="1" applyNumberFormat="1" applyFont="1" applyFill="1" applyBorder="1" applyProtection="1"/>
    <xf numFmtId="0" fontId="3" fillId="3" borderId="15" xfId="0" applyFont="1" applyFill="1" applyBorder="1" applyAlignment="1" applyProtection="1">
      <alignment horizontal="right"/>
    </xf>
    <xf numFmtId="0" fontId="3" fillId="3" borderId="14" xfId="0" quotePrefix="1" applyFont="1" applyFill="1" applyBorder="1" applyAlignment="1" applyProtection="1">
      <alignment horizontal="right"/>
    </xf>
    <xf numFmtId="9" fontId="20" fillId="7" borderId="15" xfId="1" applyFont="1" applyFill="1" applyBorder="1" applyAlignment="1" applyProtection="1">
      <alignment horizontal="left"/>
      <protection locked="0"/>
    </xf>
    <xf numFmtId="1" fontId="10" fillId="7" borderId="15" xfId="0" applyNumberFormat="1" applyFont="1" applyFill="1" applyBorder="1" applyAlignment="1" applyProtection="1">
      <alignment horizontal="center"/>
    </xf>
    <xf numFmtId="167" fontId="17" fillId="4" borderId="12" xfId="0" quotePrefix="1" applyNumberFormat="1" applyFont="1" applyFill="1" applyBorder="1" applyAlignment="1" applyProtection="1">
      <alignment horizontal="left"/>
    </xf>
    <xf numFmtId="169" fontId="12" fillId="4" borderId="18" xfId="0" applyNumberFormat="1" applyFont="1" applyFill="1" applyBorder="1" applyAlignment="1" applyProtection="1">
      <alignment horizontal="centerContinuous"/>
    </xf>
    <xf numFmtId="9" fontId="20" fillId="9" borderId="15" xfId="1" applyFont="1" applyFill="1" applyBorder="1" applyAlignment="1" applyProtection="1">
      <alignment horizontal="right"/>
      <protection locked="0"/>
    </xf>
    <xf numFmtId="0" fontId="6" fillId="9" borderId="0" xfId="1" applyNumberFormat="1" applyFont="1" applyFill="1" applyBorder="1" applyAlignment="1" applyProtection="1">
      <alignment horizontal="right"/>
    </xf>
    <xf numFmtId="0" fontId="7" fillId="0" borderId="0" xfId="0" applyFont="1" applyProtection="1">
      <protection locked="0"/>
    </xf>
    <xf numFmtId="168" fontId="7" fillId="4" borderId="18" xfId="0" applyNumberFormat="1" applyFont="1" applyFill="1" applyBorder="1" applyProtection="1"/>
    <xf numFmtId="168" fontId="7" fillId="4" borderId="28" xfId="0" applyNumberFormat="1" applyFont="1" applyFill="1" applyBorder="1" applyProtection="1"/>
    <xf numFmtId="168" fontId="7" fillId="4" borderId="26" xfId="0" applyNumberFormat="1" applyFont="1" applyFill="1" applyBorder="1" applyProtection="1"/>
    <xf numFmtId="168" fontId="7" fillId="4" borderId="6" xfId="0" applyNumberFormat="1" applyFont="1" applyFill="1" applyBorder="1" applyProtection="1"/>
    <xf numFmtId="0" fontId="18" fillId="5" borderId="29" xfId="0" applyFont="1" applyFill="1" applyBorder="1" applyAlignment="1" applyProtection="1">
      <alignment horizontal="center"/>
    </xf>
    <xf numFmtId="0" fontId="18" fillId="5" borderId="30" xfId="0" applyFont="1" applyFill="1" applyBorder="1" applyAlignment="1" applyProtection="1">
      <alignment horizontal="center"/>
    </xf>
    <xf numFmtId="173" fontId="6" fillId="6" borderId="31" xfId="1" applyNumberFormat="1" applyFont="1" applyFill="1" applyBorder="1" applyProtection="1"/>
    <xf numFmtId="173" fontId="6" fillId="6" borderId="30" xfId="1" applyNumberFormat="1" applyFont="1" applyFill="1" applyBorder="1" applyProtection="1"/>
    <xf numFmtId="173" fontId="6" fillId="6" borderId="9" xfId="1" applyNumberFormat="1" applyFont="1" applyFill="1" applyBorder="1" applyProtection="1"/>
    <xf numFmtId="0" fontId="18" fillId="5" borderId="3" xfId="0" quotePrefix="1" applyFont="1" applyFill="1" applyBorder="1" applyAlignment="1" applyProtection="1">
      <alignment horizontal="center"/>
    </xf>
    <xf numFmtId="0" fontId="18" fillId="5" borderId="18" xfId="0" applyFont="1" applyFill="1" applyBorder="1" applyAlignment="1" applyProtection="1">
      <alignment horizontal="center"/>
    </xf>
    <xf numFmtId="168" fontId="6" fillId="6" borderId="18" xfId="0" applyNumberFormat="1" applyFont="1" applyFill="1" applyBorder="1" applyProtection="1"/>
    <xf numFmtId="168" fontId="6" fillId="6" borderId="6" xfId="0" applyNumberFormat="1" applyFont="1" applyFill="1" applyBorder="1" applyProtection="1"/>
    <xf numFmtId="171" fontId="7" fillId="4" borderId="28" xfId="0" applyNumberFormat="1" applyFont="1" applyFill="1" applyBorder="1" applyProtection="1"/>
    <xf numFmtId="171" fontId="7" fillId="4" borderId="32" xfId="0" applyNumberFormat="1" applyFont="1" applyFill="1" applyBorder="1" applyProtection="1"/>
    <xf numFmtId="171" fontId="7" fillId="4" borderId="16" xfId="0" applyNumberFormat="1" applyFont="1" applyFill="1" applyBorder="1" applyProtection="1"/>
    <xf numFmtId="171" fontId="7" fillId="4" borderId="26" xfId="0" applyNumberFormat="1" applyFont="1" applyFill="1" applyBorder="1" applyProtection="1"/>
    <xf numFmtId="1" fontId="24" fillId="7" borderId="10" xfId="0" applyNumberFormat="1" applyFont="1" applyFill="1" applyBorder="1" applyAlignment="1" applyProtection="1">
      <alignment horizontal="right"/>
    </xf>
    <xf numFmtId="170" fontId="22" fillId="9" borderId="0" xfId="1" applyNumberFormat="1" applyFont="1" applyFill="1" applyBorder="1" applyAlignment="1" applyProtection="1">
      <alignment horizontal="right"/>
      <protection locked="0"/>
    </xf>
    <xf numFmtId="0" fontId="20" fillId="8" borderId="15" xfId="0" quotePrefix="1" applyFont="1" applyFill="1" applyBorder="1" applyAlignment="1" applyProtection="1">
      <alignment horizontal="left"/>
    </xf>
    <xf numFmtId="174" fontId="3" fillId="0" borderId="6" xfId="0" applyNumberFormat="1" applyFont="1" applyBorder="1" applyProtection="1"/>
    <xf numFmtId="168" fontId="2" fillId="3" borderId="3" xfId="0" applyNumberFormat="1" applyFont="1" applyFill="1" applyBorder="1" applyAlignment="1" applyProtection="1">
      <alignment horizontal="center"/>
    </xf>
    <xf numFmtId="166" fontId="3" fillId="2" borderId="0" xfId="0" applyNumberFormat="1" applyFont="1" applyFill="1" applyProtection="1"/>
    <xf numFmtId="171" fontId="3" fillId="2" borderId="0" xfId="0" applyNumberFormat="1" applyFont="1" applyFill="1" applyProtection="1"/>
    <xf numFmtId="0" fontId="3" fillId="3" borderId="0" xfId="0" applyFont="1" applyFill="1"/>
    <xf numFmtId="0" fontId="3" fillId="0" borderId="0" xfId="0" applyFont="1"/>
    <xf numFmtId="0" fontId="2" fillId="0" borderId="0" xfId="0" applyFont="1" applyFill="1" applyBorder="1" applyProtection="1"/>
    <xf numFmtId="0" fontId="3" fillId="0" borderId="0" xfId="0" applyFont="1" applyFill="1"/>
    <xf numFmtId="0" fontId="3" fillId="0" borderId="10" xfId="0" applyFont="1" applyFill="1" applyBorder="1" applyProtection="1"/>
    <xf numFmtId="0" fontId="3" fillId="0" borderId="8" xfId="0" applyFont="1" applyFill="1" applyBorder="1" applyAlignment="1" applyProtection="1">
      <alignment horizontal="right"/>
    </xf>
    <xf numFmtId="0" fontId="3" fillId="0" borderId="5" xfId="0" applyFont="1" applyFill="1" applyBorder="1" applyProtection="1"/>
    <xf numFmtId="0" fontId="2" fillId="0" borderId="7" xfId="0" applyFont="1" applyFill="1" applyBorder="1" applyProtection="1"/>
    <xf numFmtId="0" fontId="3" fillId="0" borderId="21" xfId="0" applyFont="1" applyFill="1" applyBorder="1" applyAlignment="1" applyProtection="1">
      <alignment horizontal="right"/>
    </xf>
    <xf numFmtId="0" fontId="2" fillId="0" borderId="23" xfId="0" applyFont="1" applyFill="1" applyBorder="1" applyAlignment="1" applyProtection="1">
      <alignment horizontal="left"/>
    </xf>
    <xf numFmtId="0" fontId="2" fillId="0" borderId="25" xfId="0" applyFont="1" applyFill="1" applyBorder="1" applyProtection="1"/>
    <xf numFmtId="0" fontId="2" fillId="0" borderId="25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2" fillId="0" borderId="5" xfId="0" quotePrefix="1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2" fillId="0" borderId="5" xfId="0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3" fillId="0" borderId="25" xfId="0" applyFont="1" applyBorder="1"/>
    <xf numFmtId="9" fontId="20" fillId="0" borderId="0" xfId="1" applyFont="1" applyFill="1" applyBorder="1" applyAlignment="1" applyProtection="1">
      <alignment horizontal="left"/>
      <protection locked="0"/>
    </xf>
    <xf numFmtId="1" fontId="10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3" fillId="0" borderId="7" xfId="0" applyFont="1" applyBorder="1"/>
    <xf numFmtId="0" fontId="3" fillId="0" borderId="33" xfId="0" applyFont="1" applyBorder="1"/>
    <xf numFmtId="0" fontId="3" fillId="0" borderId="0" xfId="0" applyFont="1" applyBorder="1"/>
    <xf numFmtId="0" fontId="3" fillId="0" borderId="15" xfId="0" applyFont="1" applyBorder="1"/>
    <xf numFmtId="0" fontId="15" fillId="0" borderId="34" xfId="0" quotePrefix="1" applyFont="1" applyFill="1" applyBorder="1" applyAlignment="1" applyProtection="1">
      <alignment horizontal="left"/>
    </xf>
    <xf numFmtId="0" fontId="9" fillId="0" borderId="33" xfId="0" applyFont="1" applyFill="1" applyBorder="1" applyProtection="1"/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168" fontId="3" fillId="0" borderId="6" xfId="0" applyNumberFormat="1" applyFont="1" applyFill="1" applyBorder="1"/>
    <xf numFmtId="168" fontId="3" fillId="0" borderId="16" xfId="0" applyNumberFormat="1" applyFont="1" applyFill="1" applyBorder="1"/>
    <xf numFmtId="0" fontId="3" fillId="0" borderId="37" xfId="0" applyFont="1" applyFill="1" applyBorder="1" applyAlignment="1" applyProtection="1">
      <alignment horizontal="right"/>
    </xf>
    <xf numFmtId="0" fontId="2" fillId="0" borderId="22" xfId="0" applyFont="1" applyFill="1" applyBorder="1" applyAlignment="1" applyProtection="1">
      <alignment horizontal="right"/>
    </xf>
    <xf numFmtId="0" fontId="2" fillId="0" borderId="21" xfId="0" applyFont="1" applyFill="1" applyBorder="1" applyProtection="1"/>
    <xf numFmtId="0" fontId="2" fillId="0" borderId="38" xfId="0" applyFont="1" applyFill="1" applyBorder="1" applyProtection="1"/>
    <xf numFmtId="168" fontId="3" fillId="0" borderId="26" xfId="0" applyNumberFormat="1" applyFont="1" applyFill="1" applyBorder="1"/>
    <xf numFmtId="168" fontId="3" fillId="0" borderId="18" xfId="0" applyNumberFormat="1" applyFont="1" applyFill="1" applyBorder="1"/>
    <xf numFmtId="9" fontId="22" fillId="0" borderId="26" xfId="0" applyNumberFormat="1" applyFont="1" applyFill="1" applyBorder="1" applyAlignment="1" applyProtection="1">
      <alignment horizontal="center"/>
      <protection locked="0"/>
    </xf>
    <xf numFmtId="0" fontId="3" fillId="0" borderId="39" xfId="0" applyFont="1" applyFill="1" applyBorder="1" applyProtection="1"/>
    <xf numFmtId="0" fontId="2" fillId="0" borderId="23" xfId="0" applyFont="1" applyFill="1" applyBorder="1" applyProtection="1"/>
    <xf numFmtId="0" fontId="2" fillId="0" borderId="22" xfId="0" applyFont="1" applyFill="1" applyBorder="1" applyProtection="1"/>
    <xf numFmtId="168" fontId="3" fillId="0" borderId="40" xfId="0" applyNumberFormat="1" applyFont="1" applyFill="1" applyBorder="1"/>
    <xf numFmtId="1" fontId="3" fillId="0" borderId="0" xfId="0" applyNumberFormat="1" applyFont="1" applyFill="1"/>
    <xf numFmtId="168" fontId="3" fillId="0" borderId="41" xfId="0" applyNumberFormat="1" applyFont="1" applyFill="1" applyBorder="1"/>
    <xf numFmtId="168" fontId="3" fillId="0" borderId="13" xfId="0" applyNumberFormat="1" applyFont="1" applyFill="1" applyBorder="1"/>
    <xf numFmtId="168" fontId="3" fillId="0" borderId="42" xfId="0" applyNumberFormat="1" applyFont="1" applyFill="1" applyBorder="1"/>
    <xf numFmtId="168" fontId="3" fillId="0" borderId="19" xfId="0" applyNumberFormat="1" applyFont="1" applyFill="1" applyBorder="1"/>
    <xf numFmtId="0" fontId="3" fillId="0" borderId="0" xfId="0" applyFont="1" applyFill="1" applyAlignment="1">
      <alignment horizontal="right"/>
    </xf>
    <xf numFmtId="172" fontId="15" fillId="0" borderId="0" xfId="0" applyNumberFormat="1" applyFont="1" applyFill="1" applyBorder="1" applyAlignment="1" applyProtection="1">
      <alignment horizontal="left"/>
    </xf>
    <xf numFmtId="0" fontId="20" fillId="8" borderId="0" xfId="0" quotePrefix="1" applyFont="1" applyFill="1" applyBorder="1" applyAlignment="1" applyProtection="1">
      <alignment horizontal="left"/>
      <protection locked="0"/>
    </xf>
    <xf numFmtId="0" fontId="2" fillId="0" borderId="43" xfId="0" applyFont="1" applyFill="1" applyBorder="1" applyProtection="1"/>
    <xf numFmtId="172" fontId="11" fillId="0" borderId="24" xfId="0" applyNumberFormat="1" applyFont="1" applyBorder="1" applyProtection="1"/>
    <xf numFmtId="165" fontId="22" fillId="0" borderId="28" xfId="0" applyNumberFormat="1" applyFont="1" applyFill="1" applyBorder="1" applyProtection="1">
      <protection locked="0"/>
    </xf>
    <xf numFmtId="165" fontId="22" fillId="0" borderId="18" xfId="0" applyNumberFormat="1" applyFont="1" applyFill="1" applyBorder="1" applyProtection="1">
      <protection locked="0"/>
    </xf>
    <xf numFmtId="165" fontId="22" fillId="0" borderId="26" xfId="0" applyNumberFormat="1" applyFont="1" applyFill="1" applyBorder="1" applyProtection="1">
      <protection locked="0"/>
    </xf>
    <xf numFmtId="168" fontId="30" fillId="2" borderId="0" xfId="0" applyNumberFormat="1" applyFont="1" applyFill="1" applyAlignment="1" applyProtection="1">
      <alignment vertical="top"/>
    </xf>
    <xf numFmtId="0" fontId="25" fillId="10" borderId="0" xfId="0" applyFont="1" applyFill="1"/>
    <xf numFmtId="0" fontId="3" fillId="10" borderId="0" xfId="0" applyFont="1" applyFill="1"/>
    <xf numFmtId="0" fontId="3" fillId="10" borderId="26" xfId="0" applyFont="1" applyFill="1" applyBorder="1" applyAlignment="1">
      <alignment horizontal="center"/>
    </xf>
    <xf numFmtId="9" fontId="22" fillId="10" borderId="26" xfId="0" applyNumberFormat="1" applyFont="1" applyFill="1" applyBorder="1" applyAlignment="1" applyProtection="1">
      <alignment horizontal="center"/>
      <protection locked="0"/>
    </xf>
    <xf numFmtId="9" fontId="3" fillId="10" borderId="26" xfId="0" applyNumberFormat="1" applyFont="1" applyFill="1" applyBorder="1" applyAlignment="1">
      <alignment horizontal="center"/>
    </xf>
    <xf numFmtId="0" fontId="26" fillId="10" borderId="10" xfId="0" applyFont="1" applyFill="1" applyBorder="1" applyAlignment="1" applyProtection="1">
      <alignment horizontal="left"/>
    </xf>
    <xf numFmtId="9" fontId="20" fillId="11" borderId="0" xfId="1" applyFont="1" applyFill="1" applyBorder="1" applyAlignment="1" applyProtection="1">
      <alignment horizontal="left"/>
      <protection locked="0"/>
    </xf>
    <xf numFmtId="1" fontId="10" fillId="11" borderId="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B0B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Drop" dropLines="70" dropStyle="combo" dx="16" fmlaRange="nokkel" noThreeD="1" sel="0" val="0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Drop" dropLines="70" dropStyle="combo" dx="16" fmlaLink="AD11" fmlaRange="AA11:AA12" noThreeD="1" val="0"/>
</file>

<file path=xl/ctrlProps/ctrlProp8.xml><?xml version="1.0" encoding="utf-8"?>
<formControlPr xmlns="http://schemas.microsoft.com/office/spreadsheetml/2009/9/main" objectType="Drop" dropLines="4" dropStyle="combo" dx="16" fmlaLink="AD12" fmlaRange="$AB$11:$AB$14" noThreeD="1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1149" name="Rectangle 26"/>
        <xdr:cNvSpPr>
          <a:spLocks noChangeArrowheads="1"/>
        </xdr:cNvSpPr>
      </xdr:nvSpPr>
      <xdr:spPr bwMode="auto">
        <a:xfrm>
          <a:off x="4051300" y="5740400"/>
          <a:ext cx="1663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6</xdr:col>
      <xdr:colOff>0</xdr:colOff>
      <xdr:row>47</xdr:row>
      <xdr:rowOff>0</xdr:rowOff>
    </xdr:to>
    <xdr:sp macro="" textlink="">
      <xdr:nvSpPr>
        <xdr:cNvPr id="1150" name="Rectangle 42"/>
        <xdr:cNvSpPr>
          <a:spLocks noChangeArrowheads="1"/>
        </xdr:cNvSpPr>
      </xdr:nvSpPr>
      <xdr:spPr bwMode="auto">
        <a:xfrm>
          <a:off x="4051300" y="8115300"/>
          <a:ext cx="1663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63500</xdr:rowOff>
        </xdr:from>
        <xdr:to>
          <xdr:col>0</xdr:col>
          <xdr:colOff>1384300</xdr:colOff>
          <xdr:row>0</xdr:row>
          <xdr:rowOff>304800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 på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63500</xdr:rowOff>
        </xdr:from>
        <xdr:to>
          <xdr:col>6</xdr:col>
          <xdr:colOff>279400</xdr:colOff>
          <xdr:row>0</xdr:row>
          <xdr:rowOff>304800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1397000</xdr:colOff>
          <xdr:row>0</xdr:row>
          <xdr:rowOff>63500</xdr:rowOff>
        </xdr:from>
        <xdr:to>
          <xdr:col>2</xdr:col>
          <xdr:colOff>304800</xdr:colOff>
          <xdr:row>0</xdr:row>
          <xdr:rowOff>304800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Skjul nøkkeltall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749300</xdr:colOff>
          <xdr:row>0</xdr:row>
          <xdr:rowOff>63500</xdr:rowOff>
        </xdr:from>
        <xdr:to>
          <xdr:col>5</xdr:col>
          <xdr:colOff>114300</xdr:colOff>
          <xdr:row>0</xdr:row>
          <xdr:rowOff>304800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355600</xdr:rowOff>
        </xdr:from>
        <xdr:to>
          <xdr:col>7</xdr:col>
          <xdr:colOff>469900</xdr:colOff>
          <xdr:row>1</xdr:row>
          <xdr:rowOff>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63500</xdr:rowOff>
        </xdr:from>
        <xdr:to>
          <xdr:col>7</xdr:col>
          <xdr:colOff>431800</xdr:colOff>
          <xdr:row>0</xdr:row>
          <xdr:rowOff>304800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1625600</xdr:colOff>
          <xdr:row>11</xdr:row>
          <xdr:rowOff>0</xdr:rowOff>
        </xdr:from>
        <xdr:to>
          <xdr:col>2</xdr:col>
          <xdr:colOff>215900</xdr:colOff>
          <xdr:row>11</xdr:row>
          <xdr:rowOff>190500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12700</xdr:rowOff>
        </xdr:from>
        <xdr:to>
          <xdr:col>6</xdr:col>
          <xdr:colOff>406400</xdr:colOff>
          <xdr:row>11</xdr:row>
          <xdr:rowOff>25400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330200</xdr:colOff>
          <xdr:row>0</xdr:row>
          <xdr:rowOff>63500</xdr:rowOff>
        </xdr:from>
        <xdr:to>
          <xdr:col>3</xdr:col>
          <xdr:colOff>736600</xdr:colOff>
          <xdr:row>0</xdr:row>
          <xdr:rowOff>304800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Månedsbudsjett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26</xdr:col>
      <xdr:colOff>12700</xdr:colOff>
      <xdr:row>12</xdr:row>
      <xdr:rowOff>152400</xdr:rowOff>
    </xdr:to>
    <xdr:sp macro="" textlink="">
      <xdr:nvSpPr>
        <xdr:cNvPr id="2072" name="Rectangle 1"/>
        <xdr:cNvSpPr>
          <a:spLocks noChangeArrowheads="1"/>
        </xdr:cNvSpPr>
      </xdr:nvSpPr>
      <xdr:spPr bwMode="auto">
        <a:xfrm>
          <a:off x="0" y="1960880"/>
          <a:ext cx="22730460" cy="345440"/>
        </a:xfrm>
        <a:prstGeom prst="rect">
          <a:avLst/>
        </a:prstGeom>
        <a:solidFill>
          <a:srgbClr val="B0B0B0"/>
        </a:solidFill>
        <a:ln>
          <a:noFill/>
        </a:ln>
        <a:extLst/>
      </xdr:spPr>
      <xdr:txBody>
        <a:bodyPr rtlCol="0"/>
        <a:lstStyle/>
        <a:p>
          <a:pPr algn="ctr"/>
          <a:endParaRPr lang="en-US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292100</xdr:colOff>
          <xdr:row>0</xdr:row>
          <xdr:rowOff>127000</xdr:rowOff>
        </xdr:from>
        <xdr:to>
          <xdr:col>3</xdr:col>
          <xdr:colOff>787400</xdr:colOff>
          <xdr:row>0</xdr:row>
          <xdr:rowOff>368300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Tilbake til hovedbudsjett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812800</xdr:colOff>
          <xdr:row>0</xdr:row>
          <xdr:rowOff>127000</xdr:rowOff>
        </xdr:from>
        <xdr:to>
          <xdr:col>5</xdr:col>
          <xdr:colOff>12700</xdr:colOff>
          <xdr:row>0</xdr:row>
          <xdr:rowOff>368300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0</xdr:row>
          <xdr:rowOff>127000</xdr:rowOff>
        </xdr:from>
        <xdr:to>
          <xdr:col>1</xdr:col>
          <xdr:colOff>279400</xdr:colOff>
          <xdr:row>0</xdr:row>
          <xdr:rowOff>368300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4" Type="http://schemas.openxmlformats.org/officeDocument/2006/relationships/ctrlProp" Target="../ctrlProps/ctrlProp11.xml"/><Relationship Id="rId5" Type="http://schemas.openxmlformats.org/officeDocument/2006/relationships/ctrlProp" Target="../ctrlProps/ctrlProp1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AJ94"/>
  <sheetViews>
    <sheetView showGridLines="0" tabSelected="1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B9" sqref="B9"/>
    </sheetView>
  </sheetViews>
  <sheetFormatPr baseColWidth="10" defaultColWidth="9.1640625" defaultRowHeight="13" x14ac:dyDescent="0"/>
  <cols>
    <col min="1" max="1" width="21.6640625" style="9" customWidth="1"/>
    <col min="2" max="2" width="10.1640625" style="9" customWidth="1"/>
    <col min="3" max="3" width="10.6640625" style="9" customWidth="1"/>
    <col min="4" max="4" width="10.6640625" style="97" customWidth="1"/>
    <col min="5" max="5" width="11.1640625" style="9" customWidth="1"/>
    <col min="6" max="6" width="10.6640625" style="99" customWidth="1"/>
    <col min="7" max="9" width="10.6640625" style="97" customWidth="1"/>
    <col min="10" max="10" width="10.1640625" style="98" customWidth="1"/>
    <col min="11" max="11" width="10.6640625" style="9" customWidth="1"/>
    <col min="12" max="13" width="10.5" style="9" customWidth="1"/>
    <col min="14" max="16" width="9.1640625" style="9" customWidth="1"/>
    <col min="17" max="17" width="31.6640625" style="20" customWidth="1"/>
    <col min="18" max="18" width="10" style="20" customWidth="1"/>
    <col min="19" max="20" width="10.83203125" style="86" customWidth="1"/>
    <col min="21" max="21" width="10.83203125" style="87" customWidth="1"/>
    <col min="22" max="23" width="10.83203125" style="86" customWidth="1"/>
    <col min="24" max="25" width="10.83203125" style="88" customWidth="1"/>
    <col min="26" max="16384" width="9.1640625" style="9"/>
  </cols>
  <sheetData>
    <row r="1" spans="1:36" ht="46.75" customHeight="1">
      <c r="A1" s="1"/>
      <c r="B1" s="1"/>
      <c r="C1" s="1"/>
      <c r="D1" s="2"/>
      <c r="E1" s="1"/>
      <c r="F1" s="3"/>
      <c r="G1" s="2"/>
      <c r="H1" s="2"/>
      <c r="I1" s="348" t="s">
        <v>112</v>
      </c>
      <c r="J1" s="4"/>
      <c r="K1" s="1"/>
      <c r="L1" s="1"/>
      <c r="M1" s="1"/>
      <c r="N1" s="1"/>
      <c r="O1" s="1"/>
      <c r="P1" s="1"/>
      <c r="Q1" s="5"/>
      <c r="R1" s="5"/>
      <c r="S1" s="6"/>
      <c r="T1" s="6"/>
      <c r="U1" s="7"/>
      <c r="V1" s="6"/>
      <c r="W1" s="6"/>
      <c r="X1" s="8"/>
      <c r="Y1" s="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5.25" customHeight="1">
      <c r="A2" s="1"/>
      <c r="B2" s="1"/>
      <c r="C2" s="1"/>
      <c r="D2" s="2"/>
      <c r="E2" s="1"/>
      <c r="F2" s="3"/>
      <c r="G2" s="2"/>
      <c r="H2" s="2"/>
      <c r="I2" s="2"/>
      <c r="J2" s="4"/>
      <c r="K2" s="1"/>
      <c r="L2" s="1"/>
      <c r="M2" s="1"/>
      <c r="N2" s="1"/>
      <c r="O2" s="1"/>
      <c r="P2" s="1"/>
      <c r="Q2" s="5"/>
      <c r="R2" s="5"/>
      <c r="S2" s="6"/>
      <c r="T2" s="6"/>
      <c r="U2" s="7"/>
      <c r="V2" s="6"/>
      <c r="W2" s="6"/>
      <c r="X2" s="8"/>
      <c r="Y2" s="8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10" customFormat="1" ht="12" hidden="1" customHeight="1">
      <c r="A3" s="147" t="s">
        <v>0</v>
      </c>
      <c r="B3" s="109"/>
      <c r="C3" s="139" t="s">
        <v>1</v>
      </c>
      <c r="D3" s="140" t="s">
        <v>2</v>
      </c>
      <c r="E3" s="139" t="s">
        <v>3</v>
      </c>
      <c r="F3" s="141" t="s">
        <v>3</v>
      </c>
      <c r="G3" s="140" t="s">
        <v>4</v>
      </c>
      <c r="H3" s="140" t="s">
        <v>5</v>
      </c>
      <c r="I3" s="140" t="s">
        <v>5</v>
      </c>
      <c r="J3" s="142" t="s">
        <v>6</v>
      </c>
      <c r="K3" s="276" t="s">
        <v>7</v>
      </c>
      <c r="L3" s="271" t="s">
        <v>8</v>
      </c>
      <c r="Q3" s="11"/>
      <c r="R3" s="11"/>
      <c r="S3" s="12"/>
      <c r="T3" s="12"/>
      <c r="U3" s="13"/>
      <c r="V3" s="12"/>
      <c r="W3" s="12"/>
      <c r="X3" s="14"/>
      <c r="Y3" s="14"/>
    </row>
    <row r="4" spans="1:36" s="10" customFormat="1" ht="12" hidden="1" customHeight="1">
      <c r="A4" s="110"/>
      <c r="B4" s="111"/>
      <c r="C4" s="143" t="s">
        <v>9</v>
      </c>
      <c r="D4" s="144" t="s">
        <v>9</v>
      </c>
      <c r="E4" s="145" t="s">
        <v>10</v>
      </c>
      <c r="F4" s="146" t="s">
        <v>11</v>
      </c>
      <c r="G4" s="144" t="s">
        <v>12</v>
      </c>
      <c r="H4" s="144" t="s">
        <v>13</v>
      </c>
      <c r="I4" s="144" t="s">
        <v>14</v>
      </c>
      <c r="J4" s="144" t="s">
        <v>15</v>
      </c>
      <c r="K4" s="277" t="s">
        <v>16</v>
      </c>
      <c r="L4" s="272" t="s">
        <v>17</v>
      </c>
      <c r="Q4" s="11"/>
      <c r="R4" s="11"/>
      <c r="S4" s="12"/>
      <c r="T4" s="12"/>
      <c r="U4" s="13"/>
      <c r="V4" s="12"/>
      <c r="W4" s="12"/>
      <c r="X4" s="14"/>
      <c r="Y4" s="14"/>
    </row>
    <row r="5" spans="1:36" s="15" customFormat="1" ht="12" hidden="1" customHeight="1">
      <c r="A5" s="112" t="s">
        <v>18</v>
      </c>
      <c r="B5" s="113" t="str">
        <f>D15</f>
        <v>år x0</v>
      </c>
      <c r="C5" s="114">
        <f>IF(ekfå=0,0,resfeopfå/ekfå)</f>
        <v>0</v>
      </c>
      <c r="D5" s="114">
        <f>IF(tkfå=0,0,(resfeopfå+rentekostnfå)/tkfå)</f>
        <v>0</v>
      </c>
      <c r="E5" s="114">
        <f>IF(kgfå=0,0,omfå/kgfå)</f>
        <v>0</v>
      </c>
      <c r="F5" s="114">
        <f>IF(kgfå=0,0,(omfå-vlfå)/kgfå)</f>
        <v>0</v>
      </c>
      <c r="G5" s="153">
        <f>IF((vlfå)=0,0,IF(varekostfå=0,0,360/(varekostfå/vlfå)))</f>
        <v>0</v>
      </c>
      <c r="H5" s="153">
        <f>IF(kunderfå=0,0,IF(salgfå=0,0,360/(salgfå*IF(ksalg=0,1,ksalg)*(1+mva)/kunderfå)))</f>
        <v>0</v>
      </c>
      <c r="I5" s="153">
        <f>IF(varekostfå=0,0,IF(levgjeldfå=0,0,360/(varekostfå*(1+mva)/levgjeldfå)))</f>
        <v>0</v>
      </c>
      <c r="J5" s="115">
        <f>IF(tkfå=0,0,ekfå/tkfå)</f>
        <v>0</v>
      </c>
      <c r="K5" s="278">
        <f>omfå-kgfå</f>
        <v>0</v>
      </c>
      <c r="L5" s="273">
        <f>IF(anfå=0,0,(ekfå+lgfå)/(anfå+vlfå/2))</f>
        <v>0</v>
      </c>
      <c r="Q5" s="16"/>
      <c r="R5" s="16"/>
      <c r="S5" s="17"/>
      <c r="T5" s="17"/>
      <c r="U5" s="18"/>
      <c r="V5" s="17"/>
      <c r="W5" s="17"/>
      <c r="X5" s="19"/>
      <c r="Y5" s="19"/>
    </row>
    <row r="6" spans="1:36" s="15" customFormat="1" ht="12" hidden="1" customHeight="1">
      <c r="A6" s="112" t="s">
        <v>19</v>
      </c>
      <c r="B6" s="113" t="str">
        <f>G15</f>
        <v>år x1</v>
      </c>
      <c r="C6" s="114">
        <f>IF(ekbud=0,0,IF(ekfå=0,resfeopbud/ekbud,resfeopbud/((ekfå+ekbud)/2)))</f>
        <v>0</v>
      </c>
      <c r="D6" s="114">
        <f>IF(tkbud=0,0,IF(tkfå=0,(resfeopbud+rentekostnbud)/tkbud,(resfeopbud++rentekostnbud)/((tkfå+tkbud)/2)))</f>
        <v>0</v>
      </c>
      <c r="E6" s="114">
        <f>IF(kgbud=0,0,ombud/kgbud)</f>
        <v>0</v>
      </c>
      <c r="F6" s="114">
        <f>IF(kgbud=0,0,(ombud-vlbud)/kgbud)</f>
        <v>0</v>
      </c>
      <c r="G6" s="153">
        <f>IF(vlbud=0,0,IF(ltbud&gt;0,ltbud,360/(varekostbud/IF(vlfå=0,vlbud,((vlfå+vlbud)/2)))))</f>
        <v>0</v>
      </c>
      <c r="H6" s="153">
        <f>IF(kunderbud=0,0,IF(ktkbud&gt;0,ktkbud,360/(salgbud*IF(ksalg=0,1,ksalg)*(1+mva)/IF(kunderfå=0,kunderbud,((kunderfå+kunderbud)/2)))))</f>
        <v>0</v>
      </c>
      <c r="I6" s="153">
        <f>IF(levgjeldbud=0,0,IF(ktlbud&gt;0,ktlbud,360/(varekostbud*IF(kkjøp=0,1,kkjøp)*(1+mva)/IF(levgjeldfå=0,levgjeldbud,((levgjeldfå+levgjeldbud)/2)))))</f>
        <v>0</v>
      </c>
      <c r="J6" s="115">
        <f>IF(tkbud=0,0,ekbud/tkbud)</f>
        <v>0</v>
      </c>
      <c r="K6" s="278">
        <f>ombud-kgbud</f>
        <v>0</v>
      </c>
      <c r="L6" s="274">
        <f>IF(anbud=0,0,(ekbud+lgbud)/(anbud+vlbud/2))</f>
        <v>0</v>
      </c>
      <c r="Q6" s="16"/>
      <c r="R6" s="16"/>
      <c r="S6" s="17"/>
      <c r="T6" s="17"/>
      <c r="U6" s="18"/>
      <c r="V6" s="17"/>
      <c r="W6" s="17"/>
      <c r="X6" s="19"/>
      <c r="Y6" s="19"/>
    </row>
    <row r="7" spans="1:36" s="15" customFormat="1" ht="12" hidden="1" customHeight="1">
      <c r="A7" s="238" t="s">
        <v>18</v>
      </c>
      <c r="B7" s="239" t="str">
        <f>H15</f>
        <v>år x1</v>
      </c>
      <c r="C7" s="240">
        <f>IF(ekdå=0,0,IF(ekfå=0,resfeopdå/ekdå,resfeopdå/((ekfå+ekdå)/2)))</f>
        <v>0</v>
      </c>
      <c r="D7" s="240">
        <f>IF(tkdå=0,0,IF(tkfå=0,(resfeopdå+rentekostndå)/tkdå,(resfeopdå++rentekostndå)/((tkfå+tkdå)/2)))</f>
        <v>0</v>
      </c>
      <c r="E7" s="240">
        <f>IF(kgdå=0,0,omdå/kgdå)</f>
        <v>0</v>
      </c>
      <c r="F7" s="240">
        <f>IF(kgdå=0,0,(omdå-vldå)/kgdå)</f>
        <v>0</v>
      </c>
      <c r="G7" s="241">
        <f>IF(vldå=0,0,IF(vlfå=0,360/(varekostdå/vldå),360/(varekostdå/((vlfå+vldå)/2))))</f>
        <v>0</v>
      </c>
      <c r="H7" s="241">
        <f>IF(salgdå=0,0,IF(kunderdå=0,0,360/(salgdå*IF(ksalg=0,1,ksalg)*(1+mva)/IF(kunderfå=0,kunderdå,((kunderfå+kunderdå)/2)))))</f>
        <v>0</v>
      </c>
      <c r="I7" s="241">
        <f>IF(varekostdå=0,0,IF(levgjelddå=0,0,360/(varekostdå*IF(kkjøp=0,1,kkjøp)*(1+mva)/IF(levgjeldfå=0,levgjelddå,((levgjeldfå+levgjelddå)/2)))))</f>
        <v>0</v>
      </c>
      <c r="J7" s="245">
        <f>IF(tkdå=0,0,ekdå/tkdå)</f>
        <v>0</v>
      </c>
      <c r="K7" s="279">
        <f>omdå-kgdå</f>
        <v>0</v>
      </c>
      <c r="L7" s="275">
        <f>IF(andå=0,0,(ekdå+lgdå)/(andå+vldå/2))</f>
        <v>0</v>
      </c>
    </row>
    <row r="8" spans="1:36" s="15" customFormat="1" ht="12" customHeight="1">
      <c r="A8" s="284" t="s">
        <v>20</v>
      </c>
      <c r="B8" s="250"/>
      <c r="C8" s="242"/>
      <c r="D8" s="242"/>
      <c r="E8" s="242"/>
      <c r="F8" s="242"/>
      <c r="G8" s="243"/>
      <c r="H8" s="243"/>
      <c r="I8" s="243"/>
      <c r="J8" s="244"/>
      <c r="K8" s="119"/>
      <c r="L8" s="244"/>
      <c r="M8" s="248"/>
      <c r="N8" s="248"/>
      <c r="O8" s="248"/>
      <c r="P8" s="248"/>
    </row>
    <row r="9" spans="1:36" s="15" customFormat="1" ht="14.25" customHeight="1">
      <c r="A9" s="246" t="s">
        <v>21</v>
      </c>
      <c r="B9" s="149"/>
      <c r="C9" s="247"/>
      <c r="D9" s="242"/>
      <c r="E9" s="253" t="s">
        <v>22</v>
      </c>
      <c r="F9" s="285"/>
      <c r="G9" s="243"/>
      <c r="H9" s="243"/>
      <c r="I9" s="243"/>
      <c r="J9" s="244"/>
      <c r="K9" s="119"/>
      <c r="L9" s="244"/>
      <c r="M9" s="248"/>
      <c r="N9" s="248"/>
      <c r="O9" s="248"/>
      <c r="P9" s="248"/>
    </row>
    <row r="10" spans="1:36" s="15" customFormat="1" ht="13.5" customHeight="1">
      <c r="A10" s="122" t="s">
        <v>23</v>
      </c>
      <c r="B10" s="149"/>
      <c r="C10" s="247"/>
      <c r="D10" s="242"/>
      <c r="E10" s="253" t="s">
        <v>24</v>
      </c>
      <c r="F10" s="285"/>
      <c r="G10" s="243"/>
      <c r="H10" s="243"/>
      <c r="I10" s="243"/>
      <c r="J10" s="244"/>
      <c r="K10" s="119"/>
      <c r="L10" s="244"/>
      <c r="M10" s="248"/>
      <c r="N10" s="248"/>
      <c r="O10" s="248"/>
      <c r="P10" s="248"/>
      <c r="AA10" s="15" t="s">
        <v>25</v>
      </c>
      <c r="AD10" s="15" t="s">
        <v>26</v>
      </c>
    </row>
    <row r="11" spans="1:36" s="15" customFormat="1" ht="14.25" customHeight="1">
      <c r="A11" s="121" t="s">
        <v>27</v>
      </c>
      <c r="B11" s="342"/>
      <c r="C11" s="242"/>
      <c r="D11" s="242"/>
      <c r="E11" s="253" t="s">
        <v>28</v>
      </c>
      <c r="F11" s="265">
        <v>1</v>
      </c>
      <c r="G11" s="243"/>
      <c r="H11" s="243"/>
      <c r="I11" s="243"/>
      <c r="J11" s="244"/>
      <c r="K11" s="119"/>
      <c r="L11" s="244"/>
      <c r="M11" s="248"/>
      <c r="N11" s="248"/>
      <c r="O11" s="248"/>
      <c r="P11" s="248"/>
      <c r="Q11" s="237" t="str">
        <f>"Navn/oppgave: "&amp;B9</f>
        <v xml:space="preserve">Navn/oppgave: </v>
      </c>
      <c r="AA11" s="15" t="s">
        <v>18</v>
      </c>
      <c r="AB11" s="15" t="s">
        <v>29</v>
      </c>
      <c r="AD11" s="266">
        <v>1</v>
      </c>
    </row>
    <row r="12" spans="1:36" s="15" customFormat="1" ht="16.5" customHeight="1" thickBot="1">
      <c r="A12" s="259" t="s">
        <v>30</v>
      </c>
      <c r="B12" s="286">
        <v>1</v>
      </c>
      <c r="C12" s="254"/>
      <c r="D12" s="254"/>
      <c r="E12" s="258" t="s">
        <v>31</v>
      </c>
      <c r="F12" s="264">
        <v>0.25</v>
      </c>
      <c r="G12" s="255"/>
      <c r="H12" s="256"/>
      <c r="I12" s="256"/>
      <c r="J12" s="257"/>
      <c r="K12" s="119"/>
      <c r="L12" s="102"/>
      <c r="M12" s="102"/>
      <c r="N12" s="102"/>
      <c r="O12" s="102"/>
      <c r="P12" s="102"/>
      <c r="R12" s="155"/>
      <c r="S12" s="17"/>
      <c r="T12" s="17"/>
      <c r="U12" s="18"/>
      <c r="V12" s="17"/>
      <c r="W12" s="17"/>
      <c r="X12" s="19"/>
      <c r="Y12" s="19"/>
      <c r="AA12" s="15" t="s">
        <v>19</v>
      </c>
      <c r="AB12" s="15" t="s">
        <v>32</v>
      </c>
      <c r="AD12" s="266">
        <v>1</v>
      </c>
    </row>
    <row r="13" spans="1:36" ht="15" customHeight="1">
      <c r="A13" s="122"/>
      <c r="B13" s="251"/>
      <c r="C13" s="175"/>
      <c r="D13" s="288" t="str">
        <f>IF(AD11=2,"Budsjett","Regnskap")</f>
        <v>Regnskap</v>
      </c>
      <c r="E13" s="132" t="s">
        <v>33</v>
      </c>
      <c r="F13" s="133"/>
      <c r="G13" s="134" t="s">
        <v>19</v>
      </c>
      <c r="H13" s="32" t="s">
        <v>18</v>
      </c>
      <c r="I13" s="32" t="s">
        <v>34</v>
      </c>
      <c r="J13" s="135" t="s">
        <v>34</v>
      </c>
      <c r="K13" s="100"/>
      <c r="L13" s="100"/>
      <c r="M13" s="100"/>
      <c r="N13" s="101"/>
      <c r="O13" s="101"/>
      <c r="P13" s="101"/>
      <c r="Q13" s="344">
        <f>IF(A10=0,"",B10)</f>
        <v>0</v>
      </c>
      <c r="R13" s="21"/>
      <c r="S13" s="22" t="str">
        <f t="shared" ref="S13:T15" si="0">IF(D13=0,"",D13)</f>
        <v>Regnskap</v>
      </c>
      <c r="T13" s="23" t="str">
        <f t="shared" si="0"/>
        <v>Forutsetninger</v>
      </c>
      <c r="U13" s="24"/>
      <c r="V13" s="22" t="str">
        <f t="shared" ref="V13:Y15" si="1">IF(G13=0,"",G13)</f>
        <v>Budsjett</v>
      </c>
      <c r="W13" s="25" t="str">
        <f t="shared" si="1"/>
        <v>Regnskap</v>
      </c>
      <c r="X13" s="26" t="str">
        <f t="shared" si="1"/>
        <v>Avvik</v>
      </c>
      <c r="Y13" s="27" t="str">
        <f t="shared" si="1"/>
        <v>Avvik</v>
      </c>
      <c r="AB13" s="15" t="s">
        <v>35</v>
      </c>
    </row>
    <row r="14" spans="1:36" ht="13.75" customHeight="1">
      <c r="A14" s="121"/>
      <c r="B14" s="252"/>
      <c r="C14" s="249"/>
      <c r="D14" s="29" t="s">
        <v>36</v>
      </c>
      <c r="E14" s="30" t="s">
        <v>37</v>
      </c>
      <c r="F14" s="31"/>
      <c r="G14" s="29" t="s">
        <v>36</v>
      </c>
      <c r="H14" s="32" t="s">
        <v>38</v>
      </c>
      <c r="I14" s="32"/>
      <c r="J14" s="33" t="s">
        <v>39</v>
      </c>
      <c r="K14" s="100"/>
      <c r="L14" s="100"/>
      <c r="M14" s="100"/>
      <c r="N14" s="101"/>
      <c r="O14" s="101"/>
      <c r="P14" s="101"/>
      <c r="Q14" s="34"/>
      <c r="R14" s="35"/>
      <c r="S14" s="36" t="str">
        <f t="shared" si="0"/>
        <v>for</v>
      </c>
      <c r="T14" s="37" t="str">
        <f t="shared" si="0"/>
        <v>for budsjettet</v>
      </c>
      <c r="U14" s="38"/>
      <c r="V14" s="36" t="str">
        <f t="shared" si="1"/>
        <v>for</v>
      </c>
      <c r="W14" s="39" t="str">
        <f t="shared" si="1"/>
        <v xml:space="preserve">for </v>
      </c>
      <c r="X14" s="40" t="str">
        <f t="shared" si="1"/>
        <v/>
      </c>
      <c r="Y14" s="41" t="str">
        <f t="shared" si="1"/>
        <v>i %</v>
      </c>
      <c r="AB14" s="15" t="s">
        <v>40</v>
      </c>
    </row>
    <row r="15" spans="1:36" ht="13.75" customHeight="1" thickBot="1">
      <c r="A15" s="120"/>
      <c r="B15" s="260"/>
      <c r="C15" s="261"/>
      <c r="D15" s="44" t="str">
        <f>IF(år&lt;&gt;0,år-1,"år x0")</f>
        <v>år x0</v>
      </c>
      <c r="E15" s="44" t="s">
        <v>41</v>
      </c>
      <c r="F15" s="45" t="s">
        <v>42</v>
      </c>
      <c r="G15" s="46" t="str">
        <f>IF(år&lt;&gt;0,år,"år x1")</f>
        <v>år x1</v>
      </c>
      <c r="H15" s="46" t="str">
        <f>IF(år&lt;&gt;0,år,"år x1")</f>
        <v>år x1</v>
      </c>
      <c r="I15" s="46"/>
      <c r="J15" s="47"/>
      <c r="K15" s="100"/>
      <c r="L15" s="100"/>
      <c r="M15" s="100"/>
      <c r="N15" s="101"/>
      <c r="O15" s="101"/>
      <c r="P15" s="101"/>
      <c r="Q15" s="48"/>
      <c r="R15" s="49"/>
      <c r="S15" s="50" t="str">
        <f t="shared" si="0"/>
        <v>år x0</v>
      </c>
      <c r="T15" s="51" t="str">
        <f t="shared" si="0"/>
        <v>Kroner</v>
      </c>
      <c r="U15" s="51" t="str">
        <f>IF(F15=0,"",F15)</f>
        <v>%</v>
      </c>
      <c r="V15" s="50" t="str">
        <f t="shared" si="1"/>
        <v>år x1</v>
      </c>
      <c r="W15" s="52" t="str">
        <f t="shared" si="1"/>
        <v>år x1</v>
      </c>
      <c r="X15" s="53" t="str">
        <f t="shared" si="1"/>
        <v/>
      </c>
      <c r="Y15" s="54" t="str">
        <f t="shared" si="1"/>
        <v/>
      </c>
    </row>
    <row r="16" spans="1:36" ht="19.5" customHeight="1">
      <c r="A16" s="128" t="s">
        <v>43</v>
      </c>
      <c r="B16" s="55"/>
      <c r="C16" s="56"/>
      <c r="D16" s="57"/>
      <c r="E16" s="58"/>
      <c r="F16" s="59"/>
      <c r="G16" s="57"/>
      <c r="H16" s="60"/>
      <c r="I16" s="60"/>
      <c r="J16" s="61"/>
      <c r="K16" s="100"/>
      <c r="L16" s="100"/>
      <c r="M16" s="100"/>
      <c r="N16" s="100"/>
      <c r="O16" s="100"/>
      <c r="P16" s="100"/>
      <c r="Q16" s="181" t="str">
        <f>IF(A16=0,"",A16)</f>
        <v>Resultatregnskap</v>
      </c>
      <c r="R16" s="35"/>
      <c r="S16" s="62">
        <f t="shared" ref="S16:S35" si="2">IF(D16=0,0,D16)</f>
        <v>0</v>
      </c>
      <c r="T16" s="62">
        <f t="shared" ref="T16:T35" si="3">IF(E16=0,0,E16)</f>
        <v>0</v>
      </c>
      <c r="U16" s="152">
        <f t="shared" ref="U16:U35" si="4">IF(F16=0,0,F16)</f>
        <v>0</v>
      </c>
      <c r="V16" s="62">
        <f t="shared" ref="V16:V35" si="5">IF(G16=0,0,G16)</f>
        <v>0</v>
      </c>
      <c r="W16" s="63">
        <f t="shared" ref="W16:W35" si="6">IF(H16=0,0,H16)</f>
        <v>0</v>
      </c>
      <c r="X16" s="64">
        <f t="shared" ref="X16:X35" si="7">IF(I16=0,0,I16)</f>
        <v>0</v>
      </c>
      <c r="Y16" s="65">
        <f t="shared" ref="Y16:Y35" si="8">IF(J16=0,0,J16)</f>
        <v>0</v>
      </c>
    </row>
    <row r="17" spans="1:25" ht="14.25" customHeight="1">
      <c r="A17" s="137"/>
      <c r="B17" s="56"/>
      <c r="C17" s="126" t="s">
        <v>44</v>
      </c>
      <c r="D17" s="161"/>
      <c r="E17" s="162"/>
      <c r="F17" s="163"/>
      <c r="G17" s="164">
        <f>ROUND(IF(prosent=0,regnskapfå+kroner,regnskapfå*(1+prosent)),IF($AD$12=2,-1,IF($AD$12=3,-2,IF($AD$12=4,-3,0))))</f>
        <v>0</v>
      </c>
      <c r="H17" s="165"/>
      <c r="I17" s="166">
        <f t="shared" ref="I17:I35" si="9">IF(regnskap=0,0,regnskap-budsjett)</f>
        <v>0</v>
      </c>
      <c r="J17" s="179" t="str">
        <f>IF(G17=0,"",I17/G17)</f>
        <v/>
      </c>
      <c r="K17" s="100"/>
      <c r="L17" s="100"/>
      <c r="M17" s="100"/>
      <c r="N17" s="101"/>
      <c r="O17" s="101"/>
      <c r="P17" s="101"/>
      <c r="Q17" s="182" t="str">
        <f>IF(C17=0,"",C17)</f>
        <v>Salgsinntekt</v>
      </c>
      <c r="R17" s="176"/>
      <c r="S17" s="183">
        <f t="shared" si="2"/>
        <v>0</v>
      </c>
      <c r="T17" s="183">
        <f t="shared" si="3"/>
        <v>0</v>
      </c>
      <c r="U17" s="184">
        <f t="shared" si="4"/>
        <v>0</v>
      </c>
      <c r="V17" s="183">
        <f t="shared" si="5"/>
        <v>0</v>
      </c>
      <c r="W17" s="185">
        <f t="shared" si="6"/>
        <v>0</v>
      </c>
      <c r="X17" s="186">
        <f t="shared" si="7"/>
        <v>0</v>
      </c>
      <c r="Y17" s="187" t="str">
        <f t="shared" si="8"/>
        <v/>
      </c>
    </row>
    <row r="18" spans="1:25" ht="14.25" customHeight="1">
      <c r="A18" s="136"/>
      <c r="B18" s="67"/>
      <c r="C18" s="124" t="s">
        <v>45</v>
      </c>
      <c r="D18" s="156"/>
      <c r="E18" s="157"/>
      <c r="F18" s="158"/>
      <c r="G18" s="164">
        <f>ROUND(IF(prosent=0,regnskapfå+kroner,regnskapfå*(1+prosent)),IF($AD$12=2,-1,IF($AD$12=3,-2,IF($AD$12=4,-3,0))))</f>
        <v>0</v>
      </c>
      <c r="H18" s="159"/>
      <c r="I18" s="160">
        <f t="shared" si="9"/>
        <v>0</v>
      </c>
      <c r="J18" s="180" t="str">
        <f t="shared" ref="J18:J35" si="10">IF(G18=0,"",I18/G18)</f>
        <v/>
      </c>
      <c r="K18" s="100"/>
      <c r="L18" s="100"/>
      <c r="M18" s="100"/>
      <c r="N18" s="101"/>
      <c r="O18" s="101"/>
      <c r="P18" s="101"/>
      <c r="Q18" s="188" t="str">
        <f>IF(C18=0,"",C18)</f>
        <v>Annen driftsinntekt</v>
      </c>
      <c r="R18" s="189"/>
      <c r="S18" s="190">
        <f t="shared" si="2"/>
        <v>0</v>
      </c>
      <c r="T18" s="190">
        <f t="shared" si="3"/>
        <v>0</v>
      </c>
      <c r="U18" s="191">
        <f t="shared" si="4"/>
        <v>0</v>
      </c>
      <c r="V18" s="190">
        <f t="shared" si="5"/>
        <v>0</v>
      </c>
      <c r="W18" s="192">
        <f t="shared" si="6"/>
        <v>0</v>
      </c>
      <c r="X18" s="193">
        <f t="shared" si="7"/>
        <v>0</v>
      </c>
      <c r="Y18" s="194" t="str">
        <f t="shared" si="8"/>
        <v/>
      </c>
    </row>
    <row r="19" spans="1:25" ht="14.25" customHeight="1">
      <c r="A19" s="174" t="s">
        <v>46</v>
      </c>
      <c r="B19" s="172"/>
      <c r="C19" s="173"/>
      <c r="D19" s="233">
        <f>D17+D18</f>
        <v>0</v>
      </c>
      <c r="E19" s="234"/>
      <c r="F19" s="235"/>
      <c r="G19" s="233">
        <f>G17+G18</f>
        <v>0</v>
      </c>
      <c r="H19" s="233">
        <f>H17+H18</f>
        <v>0</v>
      </c>
      <c r="I19" s="160">
        <f t="shared" si="9"/>
        <v>0</v>
      </c>
      <c r="J19" s="74" t="str">
        <f>IF(G19=0,"",I19/G19)</f>
        <v/>
      </c>
      <c r="K19" s="100"/>
      <c r="L19" s="100"/>
      <c r="M19" s="100"/>
      <c r="N19" s="101"/>
      <c r="O19" s="101"/>
      <c r="P19" s="101"/>
      <c r="Q19" s="195" t="str">
        <f>IF(A19=0,"",A19)</f>
        <v>Sum driftsinntekter</v>
      </c>
      <c r="R19" s="196"/>
      <c r="S19" s="197">
        <f t="shared" si="2"/>
        <v>0</v>
      </c>
      <c r="T19" s="197">
        <f t="shared" si="3"/>
        <v>0</v>
      </c>
      <c r="U19" s="198">
        <f t="shared" si="4"/>
        <v>0</v>
      </c>
      <c r="V19" s="197">
        <f t="shared" si="5"/>
        <v>0</v>
      </c>
      <c r="W19" s="199">
        <f t="shared" si="6"/>
        <v>0</v>
      </c>
      <c r="X19" s="200">
        <f t="shared" si="7"/>
        <v>0</v>
      </c>
      <c r="Y19" s="201" t="str">
        <f t="shared" si="8"/>
        <v/>
      </c>
    </row>
    <row r="20" spans="1:25" ht="14.25" customHeight="1">
      <c r="A20" s="137"/>
      <c r="B20" s="68"/>
      <c r="C20" s="126" t="s">
        <v>47</v>
      </c>
      <c r="D20" s="161"/>
      <c r="E20" s="162"/>
      <c r="F20" s="163"/>
      <c r="G20" s="164">
        <f>ROUND(IF(prosent=0,regnskapfå+kroner,regnskapfå*(1+prosent)),IF($AD$12=2,-1,IF($AD$12=3,-2,IF($AD$12=4,-3,0))))</f>
        <v>0</v>
      </c>
      <c r="H20" s="165"/>
      <c r="I20" s="280">
        <f t="shared" ref="I20:I25" si="11">IF(regnskap=0,0,budsjett-regnskap)</f>
        <v>0</v>
      </c>
      <c r="J20" s="179" t="str">
        <f t="shared" si="10"/>
        <v/>
      </c>
      <c r="K20" s="100"/>
      <c r="L20" s="100"/>
      <c r="M20" s="100"/>
      <c r="N20" s="101"/>
      <c r="O20" s="101"/>
      <c r="P20" s="101"/>
      <c r="Q20" s="182" t="str">
        <f>IF(C20=0,"",C20)</f>
        <v>Varekostnad</v>
      </c>
      <c r="R20" s="176"/>
      <c r="S20" s="183">
        <f t="shared" si="2"/>
        <v>0</v>
      </c>
      <c r="T20" s="183">
        <f t="shared" si="3"/>
        <v>0</v>
      </c>
      <c r="U20" s="184">
        <f t="shared" si="4"/>
        <v>0</v>
      </c>
      <c r="V20" s="183">
        <f t="shared" si="5"/>
        <v>0</v>
      </c>
      <c r="W20" s="185">
        <f t="shared" si="6"/>
        <v>0</v>
      </c>
      <c r="X20" s="186">
        <f t="shared" si="7"/>
        <v>0</v>
      </c>
      <c r="Y20" s="187" t="str">
        <f t="shared" si="8"/>
        <v/>
      </c>
    </row>
    <row r="21" spans="1:25" ht="14.25" customHeight="1">
      <c r="A21" s="137"/>
      <c r="B21" s="68"/>
      <c r="C21" s="126" t="s">
        <v>109</v>
      </c>
      <c r="D21" s="161"/>
      <c r="E21" s="162"/>
      <c r="F21" s="163"/>
      <c r="G21" s="164">
        <f>ROUND(IF(prosent=0,regnskapfå+kroner,regnskapfå*(1+prosent)),IF($AD$12=2,-1,IF($AD$12=3,-2,IF($AD$12=4,-3,0))))</f>
        <v>0</v>
      </c>
      <c r="H21" s="165"/>
      <c r="I21" s="166">
        <f t="shared" si="11"/>
        <v>0</v>
      </c>
      <c r="J21" s="179" t="str">
        <f t="shared" si="10"/>
        <v/>
      </c>
      <c r="K21" s="100"/>
      <c r="L21" s="100"/>
      <c r="M21" s="100"/>
      <c r="N21" s="101"/>
      <c r="O21" s="101"/>
      <c r="P21" s="101"/>
      <c r="Q21" s="182" t="str">
        <f>IF(C21=0,"",C21)</f>
        <v>Beholdningsendringer</v>
      </c>
      <c r="R21" s="176"/>
      <c r="S21" s="183">
        <f t="shared" si="2"/>
        <v>0</v>
      </c>
      <c r="T21" s="183">
        <f t="shared" si="3"/>
        <v>0</v>
      </c>
      <c r="U21" s="184">
        <f t="shared" si="4"/>
        <v>0</v>
      </c>
      <c r="V21" s="183">
        <f t="shared" si="5"/>
        <v>0</v>
      </c>
      <c r="W21" s="185">
        <f t="shared" si="6"/>
        <v>0</v>
      </c>
      <c r="X21" s="186">
        <f t="shared" si="7"/>
        <v>0</v>
      </c>
      <c r="Y21" s="187" t="str">
        <f t="shared" si="8"/>
        <v/>
      </c>
    </row>
    <row r="22" spans="1:25" ht="14.25" customHeight="1">
      <c r="A22" s="137"/>
      <c r="B22" s="68"/>
      <c r="C22" s="126" t="s">
        <v>49</v>
      </c>
      <c r="D22" s="161"/>
      <c r="E22" s="162"/>
      <c r="F22" s="163"/>
      <c r="G22" s="164">
        <f>ROUND(IF(prosent=0,regnskapfå+kroner,regnskapfå*(1+prosent)),IF($AD$12=2,-1,IF($AD$12=3,-2,IF($AD$12=4,-3,0))))</f>
        <v>0</v>
      </c>
      <c r="H22" s="165"/>
      <c r="I22" s="166">
        <f t="shared" si="11"/>
        <v>0</v>
      </c>
      <c r="J22" s="179" t="str">
        <f t="shared" si="10"/>
        <v/>
      </c>
      <c r="K22" s="100"/>
      <c r="L22" s="100"/>
      <c r="M22" s="100"/>
      <c r="N22" s="101"/>
      <c r="O22" s="101"/>
      <c r="P22" s="101"/>
      <c r="Q22" s="182" t="str">
        <f>IF(C22=0,"",C22)</f>
        <v>Lønnskostnad</v>
      </c>
      <c r="R22" s="176"/>
      <c r="S22" s="183">
        <f t="shared" si="2"/>
        <v>0</v>
      </c>
      <c r="T22" s="183">
        <f t="shared" si="3"/>
        <v>0</v>
      </c>
      <c r="U22" s="184">
        <f t="shared" si="4"/>
        <v>0</v>
      </c>
      <c r="V22" s="183">
        <f t="shared" si="5"/>
        <v>0</v>
      </c>
      <c r="W22" s="185">
        <f t="shared" si="6"/>
        <v>0</v>
      </c>
      <c r="X22" s="186">
        <f t="shared" si="7"/>
        <v>0</v>
      </c>
      <c r="Y22" s="187" t="str">
        <f t="shared" si="8"/>
        <v/>
      </c>
    </row>
    <row r="23" spans="1:25" ht="14.25" customHeight="1">
      <c r="A23" s="137"/>
      <c r="B23" s="68"/>
      <c r="C23" s="126" t="s">
        <v>110</v>
      </c>
      <c r="D23" s="161"/>
      <c r="E23" s="162"/>
      <c r="F23" s="163"/>
      <c r="G23" s="164">
        <f>ROUND(IF(prosent=0,regnskapfå+kroner,regnskapfå*(1+prosent)),IF($AD$12=2,-1,IF($AD$12=3,-2,IF($AD$12=4,-3,0))))</f>
        <v>0</v>
      </c>
      <c r="H23" s="165"/>
      <c r="I23" s="166">
        <f t="shared" si="11"/>
        <v>0</v>
      </c>
      <c r="J23" s="179" t="str">
        <f t="shared" si="10"/>
        <v/>
      </c>
      <c r="K23" s="100"/>
      <c r="L23" s="100"/>
      <c r="M23" s="100"/>
      <c r="N23" s="101"/>
      <c r="O23" s="101"/>
      <c r="P23" s="101"/>
      <c r="Q23" s="182" t="str">
        <f>IF(C23=0,"",C23)</f>
        <v>Av- og nedskrivning</v>
      </c>
      <c r="R23" s="176"/>
      <c r="S23" s="183">
        <f t="shared" si="2"/>
        <v>0</v>
      </c>
      <c r="T23" s="183">
        <f t="shared" si="3"/>
        <v>0</v>
      </c>
      <c r="U23" s="184">
        <f t="shared" si="4"/>
        <v>0</v>
      </c>
      <c r="V23" s="183">
        <f t="shared" si="5"/>
        <v>0</v>
      </c>
      <c r="W23" s="185">
        <f t="shared" si="6"/>
        <v>0</v>
      </c>
      <c r="X23" s="186">
        <f t="shared" si="7"/>
        <v>0</v>
      </c>
      <c r="Y23" s="187" t="str">
        <f t="shared" si="8"/>
        <v/>
      </c>
    </row>
    <row r="24" spans="1:25" ht="14.25" customHeight="1">
      <c r="A24" s="136"/>
      <c r="B24" s="70"/>
      <c r="C24" s="124" t="s">
        <v>111</v>
      </c>
      <c r="D24" s="156"/>
      <c r="E24" s="157"/>
      <c r="F24" s="158"/>
      <c r="G24" s="267">
        <f>ROUND(IF(prosent=0,regnskapfå+kroner,regnskapfå*(1+prosent)),IF($AD$12=2,-1,IF($AD$12=3,-2,IF($AD$12=4,-3,0))))</f>
        <v>0</v>
      </c>
      <c r="H24" s="159"/>
      <c r="I24" s="160">
        <f t="shared" si="11"/>
        <v>0</v>
      </c>
      <c r="J24" s="180" t="str">
        <f t="shared" si="10"/>
        <v/>
      </c>
      <c r="K24" s="100"/>
      <c r="L24" s="100"/>
      <c r="M24" s="100"/>
      <c r="N24" s="101"/>
      <c r="O24" s="101"/>
      <c r="P24" s="101"/>
      <c r="Q24" s="188" t="str">
        <f>IF(C24=0,"",C24)</f>
        <v>Andre driftskostnader</v>
      </c>
      <c r="R24" s="189"/>
      <c r="S24" s="190">
        <f t="shared" si="2"/>
        <v>0</v>
      </c>
      <c r="T24" s="190">
        <f t="shared" si="3"/>
        <v>0</v>
      </c>
      <c r="U24" s="191">
        <f t="shared" si="4"/>
        <v>0</v>
      </c>
      <c r="V24" s="190">
        <f t="shared" si="5"/>
        <v>0</v>
      </c>
      <c r="W24" s="192">
        <f t="shared" si="6"/>
        <v>0</v>
      </c>
      <c r="X24" s="193">
        <f t="shared" si="7"/>
        <v>0</v>
      </c>
      <c r="Y24" s="194" t="str">
        <f t="shared" si="8"/>
        <v/>
      </c>
    </row>
    <row r="25" spans="1:25" ht="14.25" customHeight="1">
      <c r="A25" s="28" t="s">
        <v>52</v>
      </c>
      <c r="B25" s="70"/>
      <c r="C25" s="67"/>
      <c r="D25" s="71">
        <f>SUM(D20:D24)</f>
        <v>0</v>
      </c>
      <c r="E25" s="72"/>
      <c r="F25" s="73"/>
      <c r="G25" s="71">
        <f>SUM(G20:G24)</f>
        <v>0</v>
      </c>
      <c r="H25" s="71">
        <f>SUM(H20:H24)</f>
        <v>0</v>
      </c>
      <c r="I25" s="160">
        <f t="shared" si="11"/>
        <v>0</v>
      </c>
      <c r="J25" s="74" t="str">
        <f t="shared" si="10"/>
        <v/>
      </c>
      <c r="K25" s="100"/>
      <c r="L25" s="100"/>
      <c r="M25" s="100"/>
      <c r="N25" s="101"/>
      <c r="O25" s="101"/>
      <c r="P25" s="101"/>
      <c r="Q25" s="195" t="str">
        <f>IF(A25=0,"",A25)</f>
        <v>Sum driftskostnader</v>
      </c>
      <c r="R25" s="189"/>
      <c r="S25" s="197">
        <f t="shared" si="2"/>
        <v>0</v>
      </c>
      <c r="T25" s="197">
        <f t="shared" si="3"/>
        <v>0</v>
      </c>
      <c r="U25" s="198">
        <f t="shared" si="4"/>
        <v>0</v>
      </c>
      <c r="V25" s="197">
        <f t="shared" si="5"/>
        <v>0</v>
      </c>
      <c r="W25" s="199">
        <f t="shared" si="6"/>
        <v>0</v>
      </c>
      <c r="X25" s="200">
        <f t="shared" si="7"/>
        <v>0</v>
      </c>
      <c r="Y25" s="201" t="str">
        <f t="shared" si="8"/>
        <v/>
      </c>
    </row>
    <row r="26" spans="1:25" ht="14.25" customHeight="1">
      <c r="A26" s="69" t="s">
        <v>53</v>
      </c>
      <c r="B26" s="70"/>
      <c r="C26" s="67"/>
      <c r="D26" s="71">
        <f>D19-D25</f>
        <v>0</v>
      </c>
      <c r="E26" s="72"/>
      <c r="F26" s="73"/>
      <c r="G26" s="71">
        <f>G19-G25</f>
        <v>0</v>
      </c>
      <c r="H26" s="71">
        <f>H19-H25</f>
        <v>0</v>
      </c>
      <c r="I26" s="160">
        <f t="shared" si="9"/>
        <v>0</v>
      </c>
      <c r="J26" s="74" t="str">
        <f t="shared" si="10"/>
        <v/>
      </c>
      <c r="K26" s="100"/>
      <c r="L26" s="100"/>
      <c r="M26" s="100"/>
      <c r="N26" s="101"/>
      <c r="O26" s="101"/>
      <c r="P26" s="101"/>
      <c r="Q26" s="195" t="str">
        <f>IF(A26=0,"",A26)</f>
        <v>Driftsresultat</v>
      </c>
      <c r="R26" s="189"/>
      <c r="S26" s="197">
        <f t="shared" si="2"/>
        <v>0</v>
      </c>
      <c r="T26" s="197">
        <f t="shared" si="3"/>
        <v>0</v>
      </c>
      <c r="U26" s="198">
        <f t="shared" si="4"/>
        <v>0</v>
      </c>
      <c r="V26" s="197">
        <f t="shared" si="5"/>
        <v>0</v>
      </c>
      <c r="W26" s="199">
        <f t="shared" si="6"/>
        <v>0</v>
      </c>
      <c r="X26" s="200">
        <f t="shared" si="7"/>
        <v>0</v>
      </c>
      <c r="Y26" s="201" t="str">
        <f t="shared" si="8"/>
        <v/>
      </c>
    </row>
    <row r="27" spans="1:25" ht="14.25" customHeight="1">
      <c r="A27" s="137"/>
      <c r="B27" s="56"/>
      <c r="C27" s="126" t="s">
        <v>54</v>
      </c>
      <c r="D27" s="161"/>
      <c r="E27" s="162"/>
      <c r="F27" s="163"/>
      <c r="G27" s="268">
        <f t="shared" ref="G27:G34" si="12">ROUND(IF(prosent=0,regnskapfå+kroner,regnskapfå*(1+prosent)),IF($AD$12=2,-1,IF($AD$12=3,-2,IF($AD$12=4,-3,0))))</f>
        <v>0</v>
      </c>
      <c r="H27" s="165"/>
      <c r="I27" s="280">
        <f t="shared" si="9"/>
        <v>0</v>
      </c>
      <c r="J27" s="179" t="str">
        <f t="shared" si="10"/>
        <v/>
      </c>
      <c r="K27" s="101"/>
      <c r="L27" s="101"/>
      <c r="M27" s="101"/>
      <c r="N27" s="101"/>
      <c r="O27" s="101"/>
      <c r="P27" s="101"/>
      <c r="Q27" s="182" t="str">
        <f>IF(C27=0,"",C27)</f>
        <v>Rente- og annen finansinntekt</v>
      </c>
      <c r="R27" s="176"/>
      <c r="S27" s="183">
        <f t="shared" si="2"/>
        <v>0</v>
      </c>
      <c r="T27" s="183">
        <f t="shared" si="3"/>
        <v>0</v>
      </c>
      <c r="U27" s="184">
        <f t="shared" si="4"/>
        <v>0</v>
      </c>
      <c r="V27" s="183">
        <f t="shared" si="5"/>
        <v>0</v>
      </c>
      <c r="W27" s="185">
        <f t="shared" si="6"/>
        <v>0</v>
      </c>
      <c r="X27" s="186">
        <f t="shared" si="7"/>
        <v>0</v>
      </c>
      <c r="Y27" s="187" t="str">
        <f t="shared" si="8"/>
        <v/>
      </c>
    </row>
    <row r="28" spans="1:25" ht="14.25" customHeight="1">
      <c r="A28" s="136"/>
      <c r="B28" s="67"/>
      <c r="C28" s="124" t="s">
        <v>55</v>
      </c>
      <c r="D28" s="156"/>
      <c r="E28" s="157"/>
      <c r="F28" s="158"/>
      <c r="G28" s="267">
        <f t="shared" si="12"/>
        <v>0</v>
      </c>
      <c r="H28" s="159"/>
      <c r="I28" s="160">
        <f>IF(regnskap=0,0,budsjett-regnskap)</f>
        <v>0</v>
      </c>
      <c r="J28" s="180" t="str">
        <f t="shared" si="10"/>
        <v/>
      </c>
      <c r="K28" s="101"/>
      <c r="L28" s="101"/>
      <c r="M28" s="101"/>
      <c r="N28" s="101"/>
      <c r="O28" s="101"/>
      <c r="P28" s="101"/>
      <c r="Q28" s="188" t="str">
        <f>IF(C28=0,"",C28)</f>
        <v>Rente- og annen finanskostnad</v>
      </c>
      <c r="R28" s="189"/>
      <c r="S28" s="190">
        <f t="shared" si="2"/>
        <v>0</v>
      </c>
      <c r="T28" s="190">
        <f t="shared" si="3"/>
        <v>0</v>
      </c>
      <c r="U28" s="191">
        <f t="shared" si="4"/>
        <v>0</v>
      </c>
      <c r="V28" s="190">
        <f t="shared" si="5"/>
        <v>0</v>
      </c>
      <c r="W28" s="192">
        <f t="shared" si="6"/>
        <v>0</v>
      </c>
      <c r="X28" s="193">
        <f t="shared" si="7"/>
        <v>0</v>
      </c>
      <c r="Y28" s="194" t="str">
        <f t="shared" si="8"/>
        <v/>
      </c>
    </row>
    <row r="29" spans="1:25" ht="14.25" customHeight="1">
      <c r="A29" s="66" t="s">
        <v>56</v>
      </c>
      <c r="B29" s="67"/>
      <c r="C29" s="67"/>
      <c r="D29" s="71">
        <f>D26+D27-D28</f>
        <v>0</v>
      </c>
      <c r="E29" s="72"/>
      <c r="F29" s="73"/>
      <c r="G29" s="71">
        <f>G26+G27-G28</f>
        <v>0</v>
      </c>
      <c r="H29" s="75">
        <f>H26+H27-H28</f>
        <v>0</v>
      </c>
      <c r="I29" s="160">
        <f t="shared" si="9"/>
        <v>0</v>
      </c>
      <c r="J29" s="74" t="str">
        <f t="shared" si="10"/>
        <v/>
      </c>
      <c r="K29" s="101"/>
      <c r="L29" s="101"/>
      <c r="M29" s="101"/>
      <c r="N29" s="101"/>
      <c r="O29" s="101"/>
      <c r="P29" s="101"/>
      <c r="Q29" s="195" t="str">
        <f>IF(A29=0,"",A29)</f>
        <v>Ordinært resultat før skattekostnad</v>
      </c>
      <c r="R29" s="196"/>
      <c r="S29" s="197">
        <f t="shared" si="2"/>
        <v>0</v>
      </c>
      <c r="T29" s="197">
        <f t="shared" si="3"/>
        <v>0</v>
      </c>
      <c r="U29" s="198">
        <f t="shared" si="4"/>
        <v>0</v>
      </c>
      <c r="V29" s="197">
        <f t="shared" si="5"/>
        <v>0</v>
      </c>
      <c r="W29" s="199">
        <f t="shared" si="6"/>
        <v>0</v>
      </c>
      <c r="X29" s="200">
        <f t="shared" si="7"/>
        <v>0</v>
      </c>
      <c r="Y29" s="201" t="str">
        <f t="shared" si="8"/>
        <v/>
      </c>
    </row>
    <row r="30" spans="1:25" ht="14.25" customHeight="1">
      <c r="A30" s="138"/>
      <c r="B30" s="67"/>
      <c r="C30" s="127" t="s">
        <v>57</v>
      </c>
      <c r="D30" s="156"/>
      <c r="E30" s="157"/>
      <c r="F30" s="158"/>
      <c r="G30" s="269">
        <f t="shared" si="12"/>
        <v>0</v>
      </c>
      <c r="H30" s="159"/>
      <c r="I30" s="160">
        <f>IF(regnskap=0,0,budsjett-regnskap)</f>
        <v>0</v>
      </c>
      <c r="J30" s="180" t="str">
        <f>IF(G30=0,"",I30/G30)</f>
        <v/>
      </c>
      <c r="K30" s="101"/>
      <c r="L30" s="101"/>
      <c r="M30" s="101"/>
      <c r="N30" s="101"/>
      <c r="O30" s="101"/>
      <c r="P30" s="101"/>
      <c r="Q30" s="188" t="str">
        <f>IF(C30=0,"",C30)</f>
        <v>Skattekostnad</v>
      </c>
      <c r="R30" s="189"/>
      <c r="S30" s="190">
        <f t="shared" si="2"/>
        <v>0</v>
      </c>
      <c r="T30" s="190">
        <f t="shared" si="3"/>
        <v>0</v>
      </c>
      <c r="U30" s="191">
        <f t="shared" si="4"/>
        <v>0</v>
      </c>
      <c r="V30" s="190">
        <f t="shared" si="5"/>
        <v>0</v>
      </c>
      <c r="W30" s="192">
        <f t="shared" si="6"/>
        <v>0</v>
      </c>
      <c r="X30" s="193">
        <f t="shared" si="7"/>
        <v>0</v>
      </c>
      <c r="Y30" s="194" t="str">
        <f t="shared" si="8"/>
        <v/>
      </c>
    </row>
    <row r="31" spans="1:25" ht="14.25" customHeight="1">
      <c r="A31" s="66" t="s">
        <v>58</v>
      </c>
      <c r="B31" s="67"/>
      <c r="C31" s="67"/>
      <c r="D31" s="71">
        <f>+D29-D30</f>
        <v>0</v>
      </c>
      <c r="E31" s="72"/>
      <c r="F31" s="73"/>
      <c r="G31" s="71">
        <f>+G29-G30</f>
        <v>0</v>
      </c>
      <c r="H31" s="71">
        <f>+H29-H30</f>
        <v>0</v>
      </c>
      <c r="I31" s="160">
        <f t="shared" si="9"/>
        <v>0</v>
      </c>
      <c r="J31" s="74" t="str">
        <f>IF(G31=0,"",I31/G31)</f>
        <v/>
      </c>
      <c r="K31" s="101"/>
      <c r="L31" s="101"/>
      <c r="M31" s="101"/>
      <c r="N31" s="101"/>
      <c r="O31" s="101"/>
      <c r="P31" s="101"/>
      <c r="Q31" s="195" t="str">
        <f>IF(A31=0,"",A31)</f>
        <v>Ordinært resultat</v>
      </c>
      <c r="R31" s="189"/>
      <c r="S31" s="197">
        <f t="shared" si="2"/>
        <v>0</v>
      </c>
      <c r="T31" s="197">
        <f t="shared" si="3"/>
        <v>0</v>
      </c>
      <c r="U31" s="198">
        <f t="shared" si="4"/>
        <v>0</v>
      </c>
      <c r="V31" s="197">
        <f t="shared" si="5"/>
        <v>0</v>
      </c>
      <c r="W31" s="199">
        <f t="shared" si="6"/>
        <v>0</v>
      </c>
      <c r="X31" s="200">
        <f t="shared" si="7"/>
        <v>0</v>
      </c>
      <c r="Y31" s="201" t="str">
        <f t="shared" si="8"/>
        <v/>
      </c>
    </row>
    <row r="32" spans="1:25" ht="14.25" customHeight="1">
      <c r="A32" s="137"/>
      <c r="B32" s="56"/>
      <c r="C32" s="126" t="s">
        <v>59</v>
      </c>
      <c r="D32" s="161"/>
      <c r="E32" s="162"/>
      <c r="F32" s="163"/>
      <c r="G32" s="268">
        <f t="shared" si="12"/>
        <v>0</v>
      </c>
      <c r="H32" s="165"/>
      <c r="I32" s="280">
        <f t="shared" si="9"/>
        <v>0</v>
      </c>
      <c r="J32" s="179" t="str">
        <f>IF(G32=0,"",I32/G32)</f>
        <v/>
      </c>
      <c r="K32" s="101"/>
      <c r="L32" s="101"/>
      <c r="M32" s="101"/>
      <c r="N32" s="101"/>
      <c r="O32" s="101"/>
      <c r="P32" s="101"/>
      <c r="Q32" s="182" t="str">
        <f>IF(C32=0,"",C32)</f>
        <v>Ekstraordinær inntekt</v>
      </c>
      <c r="R32" s="176"/>
      <c r="S32" s="183">
        <f t="shared" si="2"/>
        <v>0</v>
      </c>
      <c r="T32" s="183">
        <f t="shared" si="3"/>
        <v>0</v>
      </c>
      <c r="U32" s="184">
        <f t="shared" si="4"/>
        <v>0</v>
      </c>
      <c r="V32" s="183">
        <f t="shared" si="5"/>
        <v>0</v>
      </c>
      <c r="W32" s="185">
        <f t="shared" si="6"/>
        <v>0</v>
      </c>
      <c r="X32" s="186">
        <f t="shared" si="7"/>
        <v>0</v>
      </c>
      <c r="Y32" s="187" t="str">
        <f t="shared" si="8"/>
        <v/>
      </c>
    </row>
    <row r="33" spans="1:25" s="176" customFormat="1" ht="14.25" customHeight="1">
      <c r="A33" s="137"/>
      <c r="B33" s="56"/>
      <c r="C33" s="126" t="s">
        <v>60</v>
      </c>
      <c r="D33" s="161"/>
      <c r="E33" s="162"/>
      <c r="F33" s="163"/>
      <c r="G33" s="270">
        <f t="shared" si="12"/>
        <v>0</v>
      </c>
      <c r="H33" s="165"/>
      <c r="I33" s="166">
        <f>IF(regnskap=0,0,budsjett-regnskap)</f>
        <v>0</v>
      </c>
      <c r="J33" s="179" t="str">
        <f>IF(G33=0,"",I33/G33)</f>
        <v/>
      </c>
      <c r="K33" s="175"/>
      <c r="L33" s="175"/>
      <c r="M33" s="175"/>
      <c r="N33" s="175"/>
      <c r="O33" s="175"/>
      <c r="P33" s="175"/>
      <c r="Q33" s="182" t="str">
        <f>IF(C33=0,"",C33)</f>
        <v>Ekstraordinær kostnad</v>
      </c>
      <c r="S33" s="183">
        <f t="shared" si="2"/>
        <v>0</v>
      </c>
      <c r="T33" s="183">
        <f t="shared" si="3"/>
        <v>0</v>
      </c>
      <c r="U33" s="184">
        <f t="shared" si="4"/>
        <v>0</v>
      </c>
      <c r="V33" s="183">
        <f t="shared" si="5"/>
        <v>0</v>
      </c>
      <c r="W33" s="185">
        <f t="shared" si="6"/>
        <v>0</v>
      </c>
      <c r="X33" s="186">
        <f t="shared" si="7"/>
        <v>0</v>
      </c>
      <c r="Y33" s="187" t="str">
        <f t="shared" si="8"/>
        <v/>
      </c>
    </row>
    <row r="34" spans="1:25" s="176" customFormat="1" ht="14.25" customHeight="1">
      <c r="A34" s="136"/>
      <c r="B34" s="67"/>
      <c r="C34" s="124" t="s">
        <v>61</v>
      </c>
      <c r="D34" s="156"/>
      <c r="E34" s="157"/>
      <c r="F34" s="158"/>
      <c r="G34" s="267">
        <f t="shared" si="12"/>
        <v>0</v>
      </c>
      <c r="H34" s="159"/>
      <c r="I34" s="160">
        <f t="shared" si="9"/>
        <v>0</v>
      </c>
      <c r="J34" s="180" t="str">
        <f>IF(G34=0,"",I34/G34)</f>
        <v/>
      </c>
      <c r="K34" s="175"/>
      <c r="L34" s="175"/>
      <c r="M34" s="175"/>
      <c r="N34" s="175"/>
      <c r="O34" s="175"/>
      <c r="P34" s="175"/>
      <c r="Q34" s="188" t="str">
        <f>IF(C34=0,"",C34)</f>
        <v>Skattekostnad på ekstraordinært resultat</v>
      </c>
      <c r="R34" s="189"/>
      <c r="S34" s="190">
        <f t="shared" si="2"/>
        <v>0</v>
      </c>
      <c r="T34" s="190">
        <f t="shared" si="3"/>
        <v>0</v>
      </c>
      <c r="U34" s="191">
        <f t="shared" si="4"/>
        <v>0</v>
      </c>
      <c r="V34" s="190">
        <f t="shared" si="5"/>
        <v>0</v>
      </c>
      <c r="W34" s="192">
        <f t="shared" si="6"/>
        <v>0</v>
      </c>
      <c r="X34" s="193">
        <f t="shared" si="7"/>
        <v>0</v>
      </c>
      <c r="Y34" s="194" t="str">
        <f t="shared" si="8"/>
        <v/>
      </c>
    </row>
    <row r="35" spans="1:25" ht="20.25" customHeight="1" thickBot="1">
      <c r="A35" s="42" t="s">
        <v>62</v>
      </c>
      <c r="B35" s="43"/>
      <c r="C35" s="43"/>
      <c r="D35" s="80">
        <f>D31+D32-D33-D34</f>
        <v>0</v>
      </c>
      <c r="E35" s="81"/>
      <c r="F35" s="82"/>
      <c r="G35" s="80">
        <f>G31+G32-G33-G34</f>
        <v>0</v>
      </c>
      <c r="H35" s="80">
        <f>H31+H32-H33-H34</f>
        <v>0</v>
      </c>
      <c r="I35" s="281">
        <f t="shared" si="9"/>
        <v>0</v>
      </c>
      <c r="J35" s="84" t="str">
        <f t="shared" si="10"/>
        <v/>
      </c>
      <c r="K35" s="101"/>
      <c r="L35" s="101"/>
      <c r="M35" s="101"/>
      <c r="N35" s="101"/>
      <c r="O35" s="101"/>
      <c r="P35" s="101"/>
      <c r="Q35" s="195" t="str">
        <f>IF(A35=0,"",A35)</f>
        <v>Årsresultat</v>
      </c>
      <c r="R35" s="189"/>
      <c r="S35" s="197">
        <f t="shared" si="2"/>
        <v>0</v>
      </c>
      <c r="T35" s="197">
        <f t="shared" si="3"/>
        <v>0</v>
      </c>
      <c r="U35" s="198">
        <f t="shared" si="4"/>
        <v>0</v>
      </c>
      <c r="V35" s="197">
        <f t="shared" si="5"/>
        <v>0</v>
      </c>
      <c r="W35" s="199">
        <f t="shared" si="6"/>
        <v>0</v>
      </c>
      <c r="X35" s="200">
        <f t="shared" si="7"/>
        <v>0</v>
      </c>
      <c r="Y35" s="201" t="str">
        <f t="shared" si="8"/>
        <v/>
      </c>
    </row>
    <row r="36" spans="1:25" ht="27" customHeight="1">
      <c r="A36" s="128" t="s">
        <v>63</v>
      </c>
      <c r="B36" s="55"/>
      <c r="C36" s="56"/>
      <c r="D36" s="57"/>
      <c r="E36" s="77"/>
      <c r="F36" s="59"/>
      <c r="G36" s="57"/>
      <c r="H36" s="60"/>
      <c r="I36" s="78"/>
      <c r="J36" s="79" t="str">
        <f t="shared" ref="J36:J42" si="13">IF(G36=0,"",I36/G36)</f>
        <v/>
      </c>
      <c r="K36" s="101"/>
      <c r="L36" s="101"/>
      <c r="M36" s="101"/>
      <c r="N36" s="101"/>
      <c r="O36" s="101"/>
      <c r="P36" s="101"/>
      <c r="Q36" s="181" t="str">
        <f>IF(A36=0,"",A36)</f>
        <v>Balanse</v>
      </c>
      <c r="R36" s="176"/>
      <c r="S36" s="183">
        <f t="shared" ref="S36:S64" si="14">IF(D36=0,0,D36)</f>
        <v>0</v>
      </c>
      <c r="T36" s="183">
        <f t="shared" ref="T36:T47" si="15">IF(E36=0,0,E36)</f>
        <v>0</v>
      </c>
      <c r="U36" s="184">
        <f t="shared" ref="U36:U56" si="16">IF(F36=0,0,F36)</f>
        <v>0</v>
      </c>
      <c r="V36" s="183">
        <f t="shared" ref="V36:V56" si="17">IF(G36=0,0,G36)</f>
        <v>0</v>
      </c>
      <c r="W36" s="185">
        <f t="shared" ref="W36:W56" si="18">IF(H36=0,0,H36)</f>
        <v>0</v>
      </c>
      <c r="X36" s="186">
        <f t="shared" ref="X36:X56" si="19">IF(I36=0,0,I36)</f>
        <v>0</v>
      </c>
      <c r="Y36" s="187" t="str">
        <f t="shared" ref="Y36:Y56" si="20">IF(J36=0,0,J36)</f>
        <v/>
      </c>
    </row>
    <row r="37" spans="1:25" ht="14.25" customHeight="1">
      <c r="A37" s="129" t="s">
        <v>64</v>
      </c>
      <c r="B37" s="76"/>
      <c r="C37" s="56"/>
      <c r="D37" s="57"/>
      <c r="E37" s="77"/>
      <c r="F37" s="59"/>
      <c r="G37" s="57"/>
      <c r="H37" s="60"/>
      <c r="I37" s="78"/>
      <c r="J37" s="79" t="str">
        <f t="shared" si="13"/>
        <v/>
      </c>
      <c r="K37" s="101"/>
      <c r="L37" s="101"/>
      <c r="M37" s="101"/>
      <c r="N37" s="101"/>
      <c r="O37" s="101"/>
      <c r="P37" s="101"/>
      <c r="Q37" s="230" t="str">
        <f>IF(A37=0,"",A37)</f>
        <v>Eiendeler</v>
      </c>
      <c r="R37" s="176"/>
      <c r="S37" s="183">
        <f t="shared" si="14"/>
        <v>0</v>
      </c>
      <c r="T37" s="183">
        <f t="shared" si="15"/>
        <v>0</v>
      </c>
      <c r="U37" s="184">
        <f t="shared" si="16"/>
        <v>0</v>
      </c>
      <c r="V37" s="183">
        <f t="shared" si="17"/>
        <v>0</v>
      </c>
      <c r="W37" s="185">
        <f t="shared" si="18"/>
        <v>0</v>
      </c>
      <c r="X37" s="186">
        <f t="shared" si="19"/>
        <v>0</v>
      </c>
      <c r="Y37" s="187" t="str">
        <f t="shared" si="20"/>
        <v/>
      </c>
    </row>
    <row r="38" spans="1:25" ht="14.25" customHeight="1">
      <c r="A38" s="130" t="s">
        <v>65</v>
      </c>
      <c r="B38" s="55"/>
      <c r="C38" s="56"/>
      <c r="D38" s="57"/>
      <c r="E38" s="77"/>
      <c r="F38" s="59"/>
      <c r="G38" s="57"/>
      <c r="H38" s="60"/>
      <c r="I38" s="78"/>
      <c r="J38" s="79" t="str">
        <f t="shared" si="13"/>
        <v/>
      </c>
      <c r="K38" s="101"/>
      <c r="L38" s="101"/>
      <c r="M38" s="101"/>
      <c r="N38" s="101"/>
      <c r="O38" s="101"/>
      <c r="P38" s="101"/>
      <c r="Q38" s="231" t="str">
        <f>IF(A38=0,"",A38)</f>
        <v>Anleggsmidler</v>
      </c>
      <c r="R38" s="176"/>
      <c r="S38" s="183">
        <f t="shared" si="14"/>
        <v>0</v>
      </c>
      <c r="T38" s="183">
        <f t="shared" si="15"/>
        <v>0</v>
      </c>
      <c r="U38" s="184">
        <f t="shared" si="16"/>
        <v>0</v>
      </c>
      <c r="V38" s="183">
        <f t="shared" si="17"/>
        <v>0</v>
      </c>
      <c r="W38" s="185">
        <f t="shared" si="18"/>
        <v>0</v>
      </c>
      <c r="X38" s="186">
        <f t="shared" si="19"/>
        <v>0</v>
      </c>
      <c r="Y38" s="187" t="str">
        <f t="shared" si="20"/>
        <v/>
      </c>
    </row>
    <row r="39" spans="1:25" ht="14.25" customHeight="1">
      <c r="A39" s="137"/>
      <c r="B39" s="56"/>
      <c r="C39" s="126" t="s">
        <v>66</v>
      </c>
      <c r="D39" s="161"/>
      <c r="E39" s="162"/>
      <c r="F39" s="169"/>
      <c r="G39" s="270">
        <f>ROUND(IF(prosent=0,regnskapfå+kroner,regnskapfå*(1+prosent)),IF($AD$12=2,-1,IF($AD$12=3,-2,IF($AD$12=4,-3,0))))</f>
        <v>0</v>
      </c>
      <c r="H39" s="165"/>
      <c r="I39" s="166">
        <f t="shared" ref="I39:I64" si="21">IF(regnskap=0,0,regnskap-budsjett)</f>
        <v>0</v>
      </c>
      <c r="J39" s="79" t="str">
        <f t="shared" si="13"/>
        <v/>
      </c>
      <c r="K39" s="101"/>
      <c r="L39" s="101"/>
      <c r="M39" s="101"/>
      <c r="N39" s="101"/>
      <c r="O39" s="101"/>
      <c r="P39" s="101"/>
      <c r="Q39" s="182" t="str">
        <f>IF(C39=0,"",C39)</f>
        <v>Tomter, bygninger og annen fast eiendom</v>
      </c>
      <c r="R39" s="176"/>
      <c r="S39" s="183">
        <f t="shared" si="14"/>
        <v>0</v>
      </c>
      <c r="T39" s="183">
        <f t="shared" si="15"/>
        <v>0</v>
      </c>
      <c r="U39" s="184">
        <f t="shared" si="16"/>
        <v>0</v>
      </c>
      <c r="V39" s="183">
        <f t="shared" si="17"/>
        <v>0</v>
      </c>
      <c r="W39" s="185">
        <f t="shared" si="18"/>
        <v>0</v>
      </c>
      <c r="X39" s="186">
        <f t="shared" si="19"/>
        <v>0</v>
      </c>
      <c r="Y39" s="187" t="str">
        <f t="shared" si="20"/>
        <v/>
      </c>
    </row>
    <row r="40" spans="1:25" ht="14.25" customHeight="1">
      <c r="A40" s="137"/>
      <c r="B40" s="56"/>
      <c r="C40" s="126" t="s">
        <v>67</v>
      </c>
      <c r="D40" s="161"/>
      <c r="E40" s="162"/>
      <c r="F40" s="169"/>
      <c r="G40" s="270">
        <f>ROUND(IF(prosent=0,regnskapfå+kroner,regnskapfå*(1+prosent)),IF($AD$12=2,-1,IF($AD$12=3,-2,IF($AD$12=4,-3,0))))</f>
        <v>0</v>
      </c>
      <c r="H40" s="165"/>
      <c r="I40" s="166">
        <f t="shared" si="21"/>
        <v>0</v>
      </c>
      <c r="J40" s="79" t="str">
        <f t="shared" si="13"/>
        <v/>
      </c>
      <c r="K40" s="101"/>
      <c r="L40" s="101"/>
      <c r="M40" s="101"/>
      <c r="N40" s="101"/>
      <c r="O40" s="101"/>
      <c r="P40" s="101"/>
      <c r="Q40" s="182" t="str">
        <f>IF(C40=0,"",C40)</f>
        <v>Maskiner og anlegg</v>
      </c>
      <c r="R40" s="176"/>
      <c r="S40" s="183">
        <f t="shared" si="14"/>
        <v>0</v>
      </c>
      <c r="T40" s="183">
        <f t="shared" si="15"/>
        <v>0</v>
      </c>
      <c r="U40" s="184">
        <f t="shared" si="16"/>
        <v>0</v>
      </c>
      <c r="V40" s="183">
        <f t="shared" si="17"/>
        <v>0</v>
      </c>
      <c r="W40" s="185">
        <f t="shared" si="18"/>
        <v>0</v>
      </c>
      <c r="X40" s="186">
        <f t="shared" si="19"/>
        <v>0</v>
      </c>
      <c r="Y40" s="187" t="str">
        <f t="shared" si="20"/>
        <v/>
      </c>
    </row>
    <row r="41" spans="1:25" ht="14.25" customHeight="1">
      <c r="A41" s="136"/>
      <c r="B41" s="67"/>
      <c r="C41" s="124" t="s">
        <v>68</v>
      </c>
      <c r="D41" s="156"/>
      <c r="E41" s="157"/>
      <c r="F41" s="167"/>
      <c r="G41" s="267">
        <f>ROUND(IF(prosent=0,regnskapfå+kroner,regnskapfå*(1+prosent)),IF($AD$12=2,-1,IF($AD$12=3,-2,IF($AD$12=4,-3,0))))</f>
        <v>0</v>
      </c>
      <c r="H41" s="159"/>
      <c r="I41" s="160">
        <f t="shared" si="21"/>
        <v>0</v>
      </c>
      <c r="J41" s="74" t="str">
        <f t="shared" si="13"/>
        <v/>
      </c>
      <c r="K41" s="101"/>
      <c r="L41" s="101"/>
      <c r="M41" s="101"/>
      <c r="N41" s="101"/>
      <c r="O41" s="101"/>
      <c r="P41" s="101"/>
      <c r="Q41" s="188" t="str">
        <f>IF(C41=0,"",C41)</f>
        <v>Driftsløsøre, inventar, verktøy m.v</v>
      </c>
      <c r="R41" s="189"/>
      <c r="S41" s="190">
        <f t="shared" si="14"/>
        <v>0</v>
      </c>
      <c r="T41" s="190">
        <f t="shared" si="15"/>
        <v>0</v>
      </c>
      <c r="U41" s="191">
        <f t="shared" si="16"/>
        <v>0</v>
      </c>
      <c r="V41" s="190">
        <f t="shared" si="17"/>
        <v>0</v>
      </c>
      <c r="W41" s="192">
        <f t="shared" si="18"/>
        <v>0</v>
      </c>
      <c r="X41" s="193">
        <f t="shared" si="19"/>
        <v>0</v>
      </c>
      <c r="Y41" s="194" t="str">
        <f t="shared" si="20"/>
        <v/>
      </c>
    </row>
    <row r="42" spans="1:25" ht="20.25" customHeight="1">
      <c r="A42" s="66" t="s">
        <v>69</v>
      </c>
      <c r="B42" s="67"/>
      <c r="C42" s="67"/>
      <c r="D42" s="71">
        <f>SUM(D39:D41)</f>
        <v>0</v>
      </c>
      <c r="E42" s="72"/>
      <c r="F42" s="73"/>
      <c r="G42" s="71">
        <f>SUM(G39:G41)</f>
        <v>0</v>
      </c>
      <c r="H42" s="71">
        <f>SUM(H39:H41)</f>
        <v>0</v>
      </c>
      <c r="I42" s="160">
        <f t="shared" si="21"/>
        <v>0</v>
      </c>
      <c r="J42" s="74" t="str">
        <f t="shared" si="13"/>
        <v/>
      </c>
      <c r="K42" s="101"/>
      <c r="L42" s="101"/>
      <c r="M42" s="101"/>
      <c r="N42" s="101"/>
      <c r="O42" s="101"/>
      <c r="P42" s="101"/>
      <c r="Q42" s="195" t="str">
        <f>IF(A42=0,"",A42)</f>
        <v>Sum anleggsmidler</v>
      </c>
      <c r="R42" s="189"/>
      <c r="S42" s="197">
        <f t="shared" si="14"/>
        <v>0</v>
      </c>
      <c r="T42" s="197">
        <f t="shared" si="15"/>
        <v>0</v>
      </c>
      <c r="U42" s="198">
        <f t="shared" si="16"/>
        <v>0</v>
      </c>
      <c r="V42" s="197">
        <f t="shared" si="17"/>
        <v>0</v>
      </c>
      <c r="W42" s="199">
        <f t="shared" si="18"/>
        <v>0</v>
      </c>
      <c r="X42" s="200">
        <f t="shared" si="19"/>
        <v>0</v>
      </c>
      <c r="Y42" s="201" t="str">
        <f t="shared" si="20"/>
        <v/>
      </c>
    </row>
    <row r="43" spans="1:25" ht="14.25" customHeight="1">
      <c r="A43" s="130" t="s">
        <v>70</v>
      </c>
      <c r="B43" s="76"/>
      <c r="C43" s="56"/>
      <c r="D43" s="57"/>
      <c r="E43" s="77"/>
      <c r="F43" s="59"/>
      <c r="G43" s="57"/>
      <c r="H43" s="60"/>
      <c r="I43" s="166"/>
      <c r="J43" s="79"/>
      <c r="K43" s="101"/>
      <c r="L43" s="101"/>
      <c r="M43" s="101"/>
      <c r="N43" s="101"/>
      <c r="O43" s="101"/>
      <c r="P43" s="101"/>
      <c r="Q43" s="231" t="str">
        <f>IF(A43=0,"",A43)</f>
        <v>Omløpsmidler</v>
      </c>
      <c r="R43" s="176"/>
      <c r="S43" s="183">
        <f t="shared" si="14"/>
        <v>0</v>
      </c>
      <c r="T43" s="205">
        <f t="shared" si="15"/>
        <v>0</v>
      </c>
      <c r="U43" s="184">
        <f t="shared" si="16"/>
        <v>0</v>
      </c>
      <c r="V43" s="183">
        <f t="shared" si="17"/>
        <v>0</v>
      </c>
      <c r="W43" s="185">
        <f t="shared" si="18"/>
        <v>0</v>
      </c>
      <c r="X43" s="186">
        <f t="shared" si="19"/>
        <v>0</v>
      </c>
      <c r="Y43" s="187">
        <f t="shared" si="20"/>
        <v>0</v>
      </c>
    </row>
    <row r="44" spans="1:25" ht="14.25" customHeight="1">
      <c r="A44" s="137"/>
      <c r="B44" s="56"/>
      <c r="C44" s="126" t="s">
        <v>71</v>
      </c>
      <c r="D44" s="161"/>
      <c r="E44" s="345"/>
      <c r="F44" s="169"/>
      <c r="G44" s="164">
        <f>ROUND(IF(prosent=0,IF(kroner=0,vlfå,varekostbud*kroner/360),regnskapfå*(1+prosent)),IF($AD$12=2,-1,IF($AD$12=3,-2,IF($AD$12=4,-3,0))))</f>
        <v>0</v>
      </c>
      <c r="H44" s="165"/>
      <c r="I44" s="166">
        <f t="shared" si="21"/>
        <v>0</v>
      </c>
      <c r="J44" s="79" t="str">
        <f t="shared" ref="J44:J55" si="22">IF(G44=0,"",I44/G44)</f>
        <v/>
      </c>
      <c r="K44" s="101"/>
      <c r="L44" s="101"/>
      <c r="M44" s="101"/>
      <c r="N44" s="101"/>
      <c r="O44" s="101"/>
      <c r="P44" s="101"/>
      <c r="Q44" s="182" t="str">
        <f>IF(C44=0,"",C44)</f>
        <v>Varer</v>
      </c>
      <c r="R44" s="176"/>
      <c r="S44" s="183">
        <f t="shared" si="14"/>
        <v>0</v>
      </c>
      <c r="T44" s="205">
        <f t="shared" si="15"/>
        <v>0</v>
      </c>
      <c r="U44" s="184">
        <f t="shared" si="16"/>
        <v>0</v>
      </c>
      <c r="V44" s="183">
        <f t="shared" si="17"/>
        <v>0</v>
      </c>
      <c r="W44" s="185">
        <f t="shared" si="18"/>
        <v>0</v>
      </c>
      <c r="X44" s="186">
        <f t="shared" si="19"/>
        <v>0</v>
      </c>
      <c r="Y44" s="187" t="str">
        <f t="shared" si="20"/>
        <v/>
      </c>
    </row>
    <row r="45" spans="1:25" ht="14.25" customHeight="1">
      <c r="A45" s="137"/>
      <c r="B45" s="56"/>
      <c r="C45" s="126" t="s">
        <v>72</v>
      </c>
      <c r="D45" s="161"/>
      <c r="E45" s="346"/>
      <c r="F45" s="169"/>
      <c r="G45" s="164">
        <f>ROUND(IF(prosent=0,IF(kroner=0,kunderfå,salgbud*IF(ksalg=0,1,ksalg)*(1+mva)*kroner/360),regnskapfå*(1+prosent)),IF($AD$12=2,-1,IF($AD$12=3,-2,IF($AD$12=4,-3,0))))</f>
        <v>0</v>
      </c>
      <c r="H45" s="165"/>
      <c r="I45" s="166">
        <f t="shared" si="21"/>
        <v>0</v>
      </c>
      <c r="J45" s="79" t="str">
        <f t="shared" si="22"/>
        <v/>
      </c>
      <c r="K45" s="101"/>
      <c r="L45" s="101"/>
      <c r="M45" s="101"/>
      <c r="N45" s="101"/>
      <c r="O45" s="101"/>
      <c r="P45" s="101"/>
      <c r="Q45" s="182" t="str">
        <f>IF(C45=0,"",C45)</f>
        <v>Kundefordringer</v>
      </c>
      <c r="R45" s="176"/>
      <c r="S45" s="183">
        <f t="shared" si="14"/>
        <v>0</v>
      </c>
      <c r="T45" s="206">
        <f t="shared" si="15"/>
        <v>0</v>
      </c>
      <c r="U45" s="184">
        <f t="shared" si="16"/>
        <v>0</v>
      </c>
      <c r="V45" s="183">
        <f t="shared" si="17"/>
        <v>0</v>
      </c>
      <c r="W45" s="185">
        <f t="shared" si="18"/>
        <v>0</v>
      </c>
      <c r="X45" s="186">
        <f t="shared" si="19"/>
        <v>0</v>
      </c>
      <c r="Y45" s="187" t="str">
        <f t="shared" si="20"/>
        <v/>
      </c>
    </row>
    <row r="46" spans="1:25" ht="14.25" customHeight="1">
      <c r="A46" s="137"/>
      <c r="B46" s="56"/>
      <c r="C46" s="126" t="s">
        <v>73</v>
      </c>
      <c r="D46" s="161"/>
      <c r="E46" s="162"/>
      <c r="F46" s="169"/>
      <c r="G46" s="270">
        <f>ROUND(IF(prosent=0,regnskapfå+kroner,regnskapfå*(1+prosent)),IF($AD$12=2,-1,IF($AD$12=3,-2,IF($AD$12=4,-3,0))))</f>
        <v>0</v>
      </c>
      <c r="H46" s="165"/>
      <c r="I46" s="166">
        <f t="shared" si="21"/>
        <v>0</v>
      </c>
      <c r="J46" s="79" t="str">
        <f t="shared" si="22"/>
        <v/>
      </c>
      <c r="K46" s="101"/>
      <c r="L46" s="101"/>
      <c r="M46" s="101"/>
      <c r="N46" s="101"/>
      <c r="O46" s="101"/>
      <c r="P46" s="101"/>
      <c r="Q46" s="182" t="str">
        <f>IF(C46=0,"",C46)</f>
        <v>Andre fordringer</v>
      </c>
      <c r="R46" s="176"/>
      <c r="S46" s="183">
        <f t="shared" si="14"/>
        <v>0</v>
      </c>
      <c r="T46" s="183">
        <f t="shared" si="15"/>
        <v>0</v>
      </c>
      <c r="U46" s="184">
        <f t="shared" si="16"/>
        <v>0</v>
      </c>
      <c r="V46" s="183">
        <f t="shared" si="17"/>
        <v>0</v>
      </c>
      <c r="W46" s="185">
        <f t="shared" si="18"/>
        <v>0</v>
      </c>
      <c r="X46" s="186">
        <f t="shared" si="19"/>
        <v>0</v>
      </c>
      <c r="Y46" s="187" t="str">
        <f t="shared" si="20"/>
        <v/>
      </c>
    </row>
    <row r="47" spans="1:25" ht="14.25" customHeight="1">
      <c r="A47" s="136"/>
      <c r="B47" s="67"/>
      <c r="C47" s="124" t="s">
        <v>74</v>
      </c>
      <c r="D47" s="156"/>
      <c r="E47" s="157"/>
      <c r="F47" s="158"/>
      <c r="G47" s="267">
        <f>ROUND(IF(prosent=0,regnskapfå+kroner,regnskapfå*(1+prosent)),IF($AD$12=2,-1,IF($AD$12=3,-2,IF($AD$12=4,-3,0))))</f>
        <v>0</v>
      </c>
      <c r="H47" s="159"/>
      <c r="I47" s="160">
        <f t="shared" si="21"/>
        <v>0</v>
      </c>
      <c r="J47" s="74" t="str">
        <f t="shared" si="22"/>
        <v/>
      </c>
      <c r="K47" s="101"/>
      <c r="L47" s="101"/>
      <c r="M47" s="101"/>
      <c r="N47" s="101"/>
      <c r="O47" s="101"/>
      <c r="P47" s="101"/>
      <c r="Q47" s="188" t="str">
        <f>IF(C47=0,"",C47)</f>
        <v>Bankinnskudd, kontanter o.l</v>
      </c>
      <c r="R47" s="189"/>
      <c r="S47" s="190">
        <f t="shared" si="14"/>
        <v>0</v>
      </c>
      <c r="T47" s="190">
        <f t="shared" si="15"/>
        <v>0</v>
      </c>
      <c r="U47" s="191">
        <f t="shared" si="16"/>
        <v>0</v>
      </c>
      <c r="V47" s="190">
        <f t="shared" si="17"/>
        <v>0</v>
      </c>
      <c r="W47" s="192">
        <f t="shared" si="18"/>
        <v>0</v>
      </c>
      <c r="X47" s="193">
        <f t="shared" si="19"/>
        <v>0</v>
      </c>
      <c r="Y47" s="194" t="str">
        <f t="shared" si="20"/>
        <v/>
      </c>
    </row>
    <row r="48" spans="1:25" ht="14.25" customHeight="1">
      <c r="A48" s="66" t="s">
        <v>75</v>
      </c>
      <c r="B48" s="67"/>
      <c r="C48" s="67"/>
      <c r="D48" s="71">
        <f>SUM(D44:D47)</f>
        <v>0</v>
      </c>
      <c r="E48" s="72"/>
      <c r="F48" s="73"/>
      <c r="G48" s="71">
        <f>SUM(G44:G47)</f>
        <v>0</v>
      </c>
      <c r="H48" s="71">
        <f>SUM(H44:H47)</f>
        <v>0</v>
      </c>
      <c r="I48" s="283">
        <f t="shared" si="21"/>
        <v>0</v>
      </c>
      <c r="J48" s="74" t="str">
        <f t="shared" si="22"/>
        <v/>
      </c>
      <c r="K48" s="101"/>
      <c r="L48" s="101"/>
      <c r="M48" s="101"/>
      <c r="N48" s="101"/>
      <c r="O48" s="101"/>
      <c r="P48" s="101"/>
      <c r="Q48" s="195" t="str">
        <f>IF(A48=0,"",A48)</f>
        <v>Sum omløpsmidler</v>
      </c>
      <c r="R48" s="189"/>
      <c r="S48" s="197">
        <f t="shared" si="14"/>
        <v>0</v>
      </c>
      <c r="T48" s="197">
        <f>IF(E48=0,0,E48)</f>
        <v>0</v>
      </c>
      <c r="U48" s="198">
        <f t="shared" si="16"/>
        <v>0</v>
      </c>
      <c r="V48" s="197">
        <f t="shared" si="17"/>
        <v>0</v>
      </c>
      <c r="W48" s="199">
        <f t="shared" si="18"/>
        <v>0</v>
      </c>
      <c r="X48" s="200">
        <f t="shared" si="19"/>
        <v>0</v>
      </c>
      <c r="Y48" s="201" t="str">
        <f t="shared" si="20"/>
        <v/>
      </c>
    </row>
    <row r="49" spans="1:25" ht="20.25" customHeight="1">
      <c r="A49" s="66" t="s">
        <v>76</v>
      </c>
      <c r="B49" s="67"/>
      <c r="C49" s="67"/>
      <c r="D49" s="71">
        <f>D48+D42</f>
        <v>0</v>
      </c>
      <c r="E49" s="72"/>
      <c r="F49" s="73"/>
      <c r="G49" s="71">
        <f>G48+G42</f>
        <v>0</v>
      </c>
      <c r="H49" s="75">
        <f>H48+H42</f>
        <v>0</v>
      </c>
      <c r="I49" s="283">
        <f t="shared" si="21"/>
        <v>0</v>
      </c>
      <c r="J49" s="74" t="str">
        <f t="shared" si="22"/>
        <v/>
      </c>
      <c r="K49" s="101"/>
      <c r="L49" s="101"/>
      <c r="M49" s="101"/>
      <c r="N49" s="101"/>
      <c r="O49" s="101"/>
      <c r="P49" s="101"/>
      <c r="Q49" s="195" t="str">
        <f>IF(A49=0,"",A49)</f>
        <v>Sum eiendeler</v>
      </c>
      <c r="R49" s="189"/>
      <c r="S49" s="197">
        <f t="shared" si="14"/>
        <v>0</v>
      </c>
      <c r="T49" s="197">
        <f>IF(E49=0,0,E49)</f>
        <v>0</v>
      </c>
      <c r="U49" s="198">
        <f t="shared" si="16"/>
        <v>0</v>
      </c>
      <c r="V49" s="197">
        <f t="shared" si="17"/>
        <v>0</v>
      </c>
      <c r="W49" s="199">
        <f t="shared" si="18"/>
        <v>0</v>
      </c>
      <c r="X49" s="200">
        <f t="shared" si="19"/>
        <v>0</v>
      </c>
      <c r="Y49" s="201" t="str">
        <f t="shared" si="20"/>
        <v/>
      </c>
    </row>
    <row r="50" spans="1:25" ht="20.25" customHeight="1">
      <c r="A50" s="177" t="s">
        <v>77</v>
      </c>
      <c r="B50" s="76"/>
      <c r="C50" s="56"/>
      <c r="D50" s="57"/>
      <c r="E50" s="77"/>
      <c r="F50" s="59"/>
      <c r="G50" s="57"/>
      <c r="H50" s="60"/>
      <c r="I50" s="166"/>
      <c r="J50" s="79" t="str">
        <f t="shared" si="22"/>
        <v/>
      </c>
      <c r="K50" s="101"/>
      <c r="L50" s="101"/>
      <c r="M50" s="101"/>
      <c r="N50" s="101"/>
      <c r="O50" s="101"/>
      <c r="P50" s="101"/>
      <c r="Q50" s="230" t="str">
        <f>IF(A50=0,"",A50)</f>
        <v>Egenkapital og gjeld</v>
      </c>
      <c r="R50" s="176"/>
      <c r="S50" s="183">
        <f t="shared" si="14"/>
        <v>0</v>
      </c>
      <c r="T50" s="183">
        <f>IF(E50=0,0,E50)</f>
        <v>0</v>
      </c>
      <c r="U50" s="184">
        <f t="shared" si="16"/>
        <v>0</v>
      </c>
      <c r="V50" s="183">
        <f t="shared" si="17"/>
        <v>0</v>
      </c>
      <c r="W50" s="185">
        <f t="shared" si="18"/>
        <v>0</v>
      </c>
      <c r="X50" s="186">
        <f t="shared" si="19"/>
        <v>0</v>
      </c>
      <c r="Y50" s="187" t="str">
        <f t="shared" si="20"/>
        <v/>
      </c>
    </row>
    <row r="51" spans="1:25" ht="14.25" customHeight="1">
      <c r="A51" s="131" t="s">
        <v>6</v>
      </c>
      <c r="B51" s="67"/>
      <c r="C51" s="67"/>
      <c r="D51" s="71">
        <f>tkfå-kgfå-lgfå</f>
        <v>0</v>
      </c>
      <c r="E51" s="262"/>
      <c r="F51" s="263"/>
      <c r="G51" s="71">
        <f>tkbud-kgbud-lgbud</f>
        <v>0</v>
      </c>
      <c r="H51" s="75">
        <f>tkdå-kgdå-lgdå</f>
        <v>0</v>
      </c>
      <c r="I51" s="160">
        <f t="shared" si="21"/>
        <v>0</v>
      </c>
      <c r="J51" s="74" t="str">
        <f t="shared" si="22"/>
        <v/>
      </c>
      <c r="K51" s="101"/>
      <c r="L51" s="101"/>
      <c r="M51" s="101"/>
      <c r="N51" s="101"/>
      <c r="O51" s="101"/>
      <c r="P51" s="101"/>
      <c r="Q51" s="232" t="str">
        <f>IF(A51=0,"",A51)</f>
        <v>Egenkapital</v>
      </c>
      <c r="R51" s="189"/>
      <c r="S51" s="197">
        <f t="shared" si="14"/>
        <v>0</v>
      </c>
      <c r="T51" s="197"/>
      <c r="U51" s="198">
        <f t="shared" si="16"/>
        <v>0</v>
      </c>
      <c r="V51" s="197">
        <f t="shared" si="17"/>
        <v>0</v>
      </c>
      <c r="W51" s="199">
        <f t="shared" si="18"/>
        <v>0</v>
      </c>
      <c r="X51" s="200">
        <f t="shared" si="19"/>
        <v>0</v>
      </c>
      <c r="Y51" s="201" t="str">
        <f t="shared" si="20"/>
        <v/>
      </c>
    </row>
    <row r="52" spans="1:25" ht="14.25" customHeight="1">
      <c r="A52" s="130" t="s">
        <v>78</v>
      </c>
      <c r="B52" s="55"/>
      <c r="C52" s="56"/>
      <c r="D52" s="57"/>
      <c r="E52" s="77"/>
      <c r="F52" s="59"/>
      <c r="G52" s="57"/>
      <c r="H52" s="60"/>
      <c r="I52" s="166"/>
      <c r="J52" s="79" t="str">
        <f t="shared" si="22"/>
        <v/>
      </c>
      <c r="K52" s="101"/>
      <c r="L52" s="101"/>
      <c r="M52" s="101"/>
      <c r="N52" s="101"/>
      <c r="O52" s="101"/>
      <c r="P52" s="101"/>
      <c r="Q52" s="182" t="str">
        <f>IF(A52=0,"",A52)</f>
        <v>Langsiktig gjeld</v>
      </c>
      <c r="R52" s="176"/>
      <c r="S52" s="183">
        <f t="shared" si="14"/>
        <v>0</v>
      </c>
      <c r="T52" s="183">
        <f t="shared" ref="T52:T57" si="23">IF(E52=0,0,E52)</f>
        <v>0</v>
      </c>
      <c r="U52" s="184">
        <f t="shared" si="16"/>
        <v>0</v>
      </c>
      <c r="V52" s="183">
        <f t="shared" si="17"/>
        <v>0</v>
      </c>
      <c r="W52" s="185">
        <f t="shared" si="18"/>
        <v>0</v>
      </c>
      <c r="X52" s="186">
        <f t="shared" si="19"/>
        <v>0</v>
      </c>
      <c r="Y52" s="187" t="str">
        <f t="shared" si="20"/>
        <v/>
      </c>
    </row>
    <row r="53" spans="1:25" ht="14.25" customHeight="1">
      <c r="A53" s="137"/>
      <c r="B53" s="56"/>
      <c r="C53" s="122" t="s">
        <v>79</v>
      </c>
      <c r="D53" s="161"/>
      <c r="E53" s="162"/>
      <c r="F53" s="169"/>
      <c r="G53" s="270">
        <f>ROUND(IF(prosent=0,regnskapfå+kroner,regnskapfå*(1+prosent)),IF($AD$12=2,-1,IF($AD$12=3,-2,IF($AD$12=4,-3,0))))</f>
        <v>0</v>
      </c>
      <c r="H53" s="170"/>
      <c r="I53" s="166">
        <f t="shared" si="21"/>
        <v>0</v>
      </c>
      <c r="J53" s="79" t="str">
        <f t="shared" si="22"/>
        <v/>
      </c>
      <c r="K53" s="101"/>
      <c r="L53" s="101"/>
      <c r="M53" s="101"/>
      <c r="N53" s="101"/>
      <c r="O53" s="101"/>
      <c r="P53" s="101"/>
      <c r="Q53" s="182" t="str">
        <f>IF(C53=0,"",C53)</f>
        <v>Gjeld til kredittinstitusjoner</v>
      </c>
      <c r="R53" s="176"/>
      <c r="S53" s="183">
        <f t="shared" si="14"/>
        <v>0</v>
      </c>
      <c r="T53" s="183">
        <f t="shared" si="23"/>
        <v>0</v>
      </c>
      <c r="U53" s="184">
        <f t="shared" si="16"/>
        <v>0</v>
      </c>
      <c r="V53" s="183">
        <f t="shared" si="17"/>
        <v>0</v>
      </c>
      <c r="W53" s="185">
        <f t="shared" si="18"/>
        <v>0</v>
      </c>
      <c r="X53" s="186">
        <f t="shared" si="19"/>
        <v>0</v>
      </c>
      <c r="Y53" s="187" t="str">
        <f t="shared" si="20"/>
        <v/>
      </c>
    </row>
    <row r="54" spans="1:25" ht="14.25" customHeight="1">
      <c r="A54" s="136"/>
      <c r="B54" s="67"/>
      <c r="C54" s="123" t="s">
        <v>80</v>
      </c>
      <c r="D54" s="156"/>
      <c r="E54" s="157"/>
      <c r="F54" s="167"/>
      <c r="G54" s="267">
        <f>ROUND(IF(prosent=0,regnskapfå+kroner,regnskapfå*(1+prosent)),IF($AD$12=2,-1,IF($AD$12=3,-2,IF($AD$12=4,-3,0))))</f>
        <v>0</v>
      </c>
      <c r="H54" s="171"/>
      <c r="I54" s="160">
        <f t="shared" si="21"/>
        <v>0</v>
      </c>
      <c r="J54" s="74" t="str">
        <f t="shared" si="22"/>
        <v/>
      </c>
      <c r="K54" s="101"/>
      <c r="L54" s="101"/>
      <c r="M54" s="101"/>
      <c r="N54" s="101"/>
      <c r="O54" s="101"/>
      <c r="P54" s="101"/>
      <c r="Q54" s="188" t="str">
        <f>IF(C54=0,"",C54)</f>
        <v>Øvrig langsiktig gjeld</v>
      </c>
      <c r="R54" s="189"/>
      <c r="S54" s="190">
        <f t="shared" si="14"/>
        <v>0</v>
      </c>
      <c r="T54" s="190">
        <f t="shared" si="23"/>
        <v>0</v>
      </c>
      <c r="U54" s="191">
        <f t="shared" si="16"/>
        <v>0</v>
      </c>
      <c r="V54" s="190">
        <f t="shared" si="17"/>
        <v>0</v>
      </c>
      <c r="W54" s="192">
        <f t="shared" si="18"/>
        <v>0</v>
      </c>
      <c r="X54" s="193">
        <f t="shared" si="19"/>
        <v>0</v>
      </c>
      <c r="Y54" s="194" t="str">
        <f t="shared" si="20"/>
        <v/>
      </c>
    </row>
    <row r="55" spans="1:25" ht="14.25" customHeight="1">
      <c r="A55" s="66" t="s">
        <v>81</v>
      </c>
      <c r="B55" s="67"/>
      <c r="C55" s="67"/>
      <c r="D55" s="116">
        <f>SUM(D53:D54)</f>
        <v>0</v>
      </c>
      <c r="E55" s="117"/>
      <c r="F55" s="118"/>
      <c r="G55" s="116">
        <f>SUM(G53:G54)</f>
        <v>0</v>
      </c>
      <c r="H55" s="75">
        <f>SUM(H53:H54)</f>
        <v>0</v>
      </c>
      <c r="I55" s="283">
        <f t="shared" si="21"/>
        <v>0</v>
      </c>
      <c r="J55" s="74" t="str">
        <f t="shared" si="22"/>
        <v/>
      </c>
      <c r="K55" s="101"/>
      <c r="L55" s="101"/>
      <c r="M55" s="101"/>
      <c r="N55" s="101"/>
      <c r="O55" s="101"/>
      <c r="P55" s="101"/>
      <c r="Q55" s="195" t="str">
        <f>IF(A55=0,"",A55)</f>
        <v>Sum langsiktig gjeld</v>
      </c>
      <c r="R55" s="189"/>
      <c r="S55" s="197">
        <f t="shared" si="14"/>
        <v>0</v>
      </c>
      <c r="T55" s="197">
        <f t="shared" si="23"/>
        <v>0</v>
      </c>
      <c r="U55" s="198">
        <f t="shared" si="16"/>
        <v>0</v>
      </c>
      <c r="V55" s="197">
        <f t="shared" si="17"/>
        <v>0</v>
      </c>
      <c r="W55" s="199">
        <f t="shared" si="18"/>
        <v>0</v>
      </c>
      <c r="X55" s="200">
        <f t="shared" si="19"/>
        <v>0</v>
      </c>
      <c r="Y55" s="201" t="str">
        <f t="shared" si="20"/>
        <v/>
      </c>
    </row>
    <row r="56" spans="1:25" ht="14.25" customHeight="1">
      <c r="A56" s="130" t="s">
        <v>82</v>
      </c>
      <c r="B56" s="55"/>
      <c r="C56" s="56"/>
      <c r="D56" s="57"/>
      <c r="E56" s="77"/>
      <c r="F56" s="59"/>
      <c r="G56" s="57"/>
      <c r="H56" s="60"/>
      <c r="I56" s="166"/>
      <c r="J56" s="79" t="str">
        <f t="shared" ref="J56:J64" si="24">IF(G56=0,"",I56/G56)</f>
        <v/>
      </c>
      <c r="K56" s="101"/>
      <c r="L56" s="101"/>
      <c r="M56" s="101"/>
      <c r="N56" s="101"/>
      <c r="O56" s="101"/>
      <c r="P56" s="101"/>
      <c r="Q56" s="204" t="str">
        <f>IF(A56=0,"",A56)</f>
        <v>Kortsiktig gjeld</v>
      </c>
      <c r="R56" s="176"/>
      <c r="S56" s="183">
        <f t="shared" si="14"/>
        <v>0</v>
      </c>
      <c r="T56" s="183">
        <f t="shared" si="23"/>
        <v>0</v>
      </c>
      <c r="U56" s="184">
        <f t="shared" si="16"/>
        <v>0</v>
      </c>
      <c r="V56" s="183">
        <f t="shared" si="17"/>
        <v>0</v>
      </c>
      <c r="W56" s="185">
        <f t="shared" si="18"/>
        <v>0</v>
      </c>
      <c r="X56" s="186">
        <f t="shared" si="19"/>
        <v>0</v>
      </c>
      <c r="Y56" s="187" t="str">
        <f t="shared" si="20"/>
        <v/>
      </c>
    </row>
    <row r="57" spans="1:25" ht="14.25" customHeight="1">
      <c r="A57" s="137"/>
      <c r="B57" s="56"/>
      <c r="C57" s="126" t="s">
        <v>83</v>
      </c>
      <c r="D57" s="161"/>
      <c r="E57" s="162"/>
      <c r="F57" s="169"/>
      <c r="G57" s="270">
        <f>ROUND(IF(prosent=0,regnskapfå+kroner,regnskapfå*(1+prosent)),IF($AD$12=2,-1,IF($AD$12=3,-2,IF($AD$12=4,-3,0))))</f>
        <v>0</v>
      </c>
      <c r="H57" s="170"/>
      <c r="I57" s="166">
        <f t="shared" si="21"/>
        <v>0</v>
      </c>
      <c r="J57" s="79" t="str">
        <f t="shared" si="24"/>
        <v/>
      </c>
      <c r="K57" s="101"/>
      <c r="L57" s="101"/>
      <c r="M57" s="101"/>
      <c r="N57" s="101"/>
      <c r="O57" s="101"/>
      <c r="P57" s="101"/>
      <c r="Q57" s="182" t="str">
        <f t="shared" ref="Q57:Q62" si="25">IF(C57=0,"",C57)</f>
        <v>Gjeld til kredittinstitusjoner (kassekreditt m.v)</v>
      </c>
      <c r="R57" s="176"/>
      <c r="S57" s="183">
        <f t="shared" si="14"/>
        <v>0</v>
      </c>
      <c r="T57" s="183">
        <f t="shared" si="23"/>
        <v>0</v>
      </c>
      <c r="U57" s="184">
        <f t="shared" ref="T57:U64" si="26">IF(F57=0,0,F57)</f>
        <v>0</v>
      </c>
      <c r="V57" s="183">
        <f t="shared" ref="V57:Y64" si="27">IF(G57=0,0,G57)</f>
        <v>0</v>
      </c>
      <c r="W57" s="185">
        <f t="shared" si="27"/>
        <v>0</v>
      </c>
      <c r="X57" s="186">
        <f t="shared" si="27"/>
        <v>0</v>
      </c>
      <c r="Y57" s="187" t="str">
        <f t="shared" si="27"/>
        <v/>
      </c>
    </row>
    <row r="58" spans="1:25" ht="14.25" customHeight="1">
      <c r="A58" s="137"/>
      <c r="B58" s="56"/>
      <c r="C58" s="126" t="s">
        <v>84</v>
      </c>
      <c r="D58" s="161"/>
      <c r="E58" s="347"/>
      <c r="F58" s="169"/>
      <c r="G58" s="168">
        <f>ROUND(IF(prosent=0,IF(kroner=0,levgjeldfå,varekostbud*IF(kkjøp=0,1,kkjøp)*(1+mva)*kroner/360),regnskapfå*(1+prosent)),IF($AD$12=2,-1,IF($AD$12=3,-2,IF($AD$12=4,-3,0))))</f>
        <v>0</v>
      </c>
      <c r="H58" s="170"/>
      <c r="I58" s="166">
        <f t="shared" si="21"/>
        <v>0</v>
      </c>
      <c r="J58" s="79" t="str">
        <f t="shared" si="24"/>
        <v/>
      </c>
      <c r="K58" s="101"/>
      <c r="L58" s="101"/>
      <c r="M58" s="101"/>
      <c r="N58" s="101"/>
      <c r="O58" s="101"/>
      <c r="P58" s="101"/>
      <c r="Q58" s="182" t="str">
        <f t="shared" si="25"/>
        <v>Leverandørgjeld</v>
      </c>
      <c r="R58" s="176"/>
      <c r="S58" s="183">
        <f t="shared" si="14"/>
        <v>0</v>
      </c>
      <c r="T58" s="206">
        <f t="shared" si="26"/>
        <v>0</v>
      </c>
      <c r="U58" s="184">
        <f t="shared" si="26"/>
        <v>0</v>
      </c>
      <c r="V58" s="183">
        <f t="shared" si="27"/>
        <v>0</v>
      </c>
      <c r="W58" s="185">
        <f t="shared" si="27"/>
        <v>0</v>
      </c>
      <c r="X58" s="186">
        <f t="shared" si="27"/>
        <v>0</v>
      </c>
      <c r="Y58" s="187" t="str">
        <f t="shared" si="27"/>
        <v/>
      </c>
    </row>
    <row r="59" spans="1:25" ht="14.25" customHeight="1">
      <c r="A59" s="137"/>
      <c r="B59" s="85"/>
      <c r="C59" s="126" t="s">
        <v>85</v>
      </c>
      <c r="D59" s="161"/>
      <c r="E59" s="162"/>
      <c r="F59" s="169"/>
      <c r="G59" s="270">
        <f>ROUND(IF(prosent=0,regnskapfå+kroner,regnskapfå*(1+prosent)),IF($AD$12=2,-1,IF($AD$12=3,-2,IF($AD$12=4,-3,0))))</f>
        <v>0</v>
      </c>
      <c r="H59" s="170"/>
      <c r="I59" s="166">
        <f t="shared" si="21"/>
        <v>0</v>
      </c>
      <c r="J59" s="79" t="str">
        <f>IF(G59=0,"",I59/G59)</f>
        <v/>
      </c>
      <c r="K59" s="101"/>
      <c r="L59" s="101"/>
      <c r="M59" s="101"/>
      <c r="N59" s="101"/>
      <c r="O59" s="101"/>
      <c r="P59" s="101"/>
      <c r="Q59" s="182" t="str">
        <f t="shared" si="25"/>
        <v>Betalbar skatt</v>
      </c>
      <c r="R59" s="176"/>
      <c r="S59" s="183">
        <f t="shared" ref="S59:Y59" si="28">IF(D59=0,0,D59)</f>
        <v>0</v>
      </c>
      <c r="T59" s="183">
        <f t="shared" si="28"/>
        <v>0</v>
      </c>
      <c r="U59" s="287">
        <f t="shared" si="28"/>
        <v>0</v>
      </c>
      <c r="V59" s="183">
        <f t="shared" si="28"/>
        <v>0</v>
      </c>
      <c r="W59" s="185">
        <f t="shared" si="28"/>
        <v>0</v>
      </c>
      <c r="X59" s="186">
        <f t="shared" si="28"/>
        <v>0</v>
      </c>
      <c r="Y59" s="187" t="str">
        <f t="shared" si="28"/>
        <v/>
      </c>
    </row>
    <row r="60" spans="1:25" ht="14.25" customHeight="1">
      <c r="A60" s="137"/>
      <c r="B60" s="85"/>
      <c r="C60" s="125" t="s">
        <v>86</v>
      </c>
      <c r="D60" s="161"/>
      <c r="E60" s="162"/>
      <c r="F60" s="169"/>
      <c r="G60" s="270">
        <f>ROUND(IF(prosent=0,regnskapfå+kroner,regnskapfå*(1+prosent)),IF($AD$12=2,-1,IF($AD$12=3,-2,IF($AD$12=4,-3,0))))</f>
        <v>0</v>
      </c>
      <c r="H60" s="170"/>
      <c r="I60" s="166">
        <f t="shared" si="21"/>
        <v>0</v>
      </c>
      <c r="J60" s="79" t="str">
        <f t="shared" si="24"/>
        <v/>
      </c>
      <c r="K60" s="101"/>
      <c r="L60" s="101"/>
      <c r="M60" s="101"/>
      <c r="N60" s="101"/>
      <c r="O60" s="101"/>
      <c r="P60" s="101"/>
      <c r="Q60" s="182" t="str">
        <f t="shared" si="25"/>
        <v>Skyldige offentlige avgifter</v>
      </c>
      <c r="R60" s="176"/>
      <c r="S60" s="183">
        <f t="shared" si="14"/>
        <v>0</v>
      </c>
      <c r="T60" s="183">
        <f t="shared" si="26"/>
        <v>0</v>
      </c>
      <c r="U60" s="287">
        <f t="shared" si="26"/>
        <v>0</v>
      </c>
      <c r="V60" s="183">
        <f t="shared" si="27"/>
        <v>0</v>
      </c>
      <c r="W60" s="185">
        <f t="shared" si="27"/>
        <v>0</v>
      </c>
      <c r="X60" s="186">
        <f t="shared" si="27"/>
        <v>0</v>
      </c>
      <c r="Y60" s="187" t="str">
        <f t="shared" si="27"/>
        <v/>
      </c>
    </row>
    <row r="61" spans="1:25" ht="14.25" customHeight="1">
      <c r="A61" s="137"/>
      <c r="B61" s="85"/>
      <c r="C61" s="126" t="s">
        <v>87</v>
      </c>
      <c r="D61" s="161"/>
      <c r="E61" s="162"/>
      <c r="F61" s="169"/>
      <c r="G61" s="270">
        <f>ROUND(IF(prosent=0,regnskapfå+kroner,regnskapfå*(1+prosent)),IF($AD$12=2,-1,IF($AD$12=3,-2,IF($AD$12=4,-3,0))))</f>
        <v>0</v>
      </c>
      <c r="H61" s="170"/>
      <c r="I61" s="166">
        <f t="shared" si="21"/>
        <v>0</v>
      </c>
      <c r="J61" s="79" t="str">
        <f>IF(G61=0,"",I61/G61)</f>
        <v/>
      </c>
      <c r="K61" s="101"/>
      <c r="L61" s="101"/>
      <c r="M61" s="101"/>
      <c r="N61" s="101"/>
      <c r="O61" s="101"/>
      <c r="P61" s="101"/>
      <c r="Q61" s="182" t="str">
        <f t="shared" si="25"/>
        <v>Utbytte</v>
      </c>
      <c r="R61" s="176"/>
      <c r="S61" s="183">
        <f t="shared" ref="S61:Y61" si="29">IF(D61=0,0,D61)</f>
        <v>0</v>
      </c>
      <c r="T61" s="183">
        <f t="shared" si="29"/>
        <v>0</v>
      </c>
      <c r="U61" s="287">
        <f t="shared" si="29"/>
        <v>0</v>
      </c>
      <c r="V61" s="183">
        <f t="shared" si="29"/>
        <v>0</v>
      </c>
      <c r="W61" s="185">
        <f t="shared" si="29"/>
        <v>0</v>
      </c>
      <c r="X61" s="186">
        <f t="shared" si="29"/>
        <v>0</v>
      </c>
      <c r="Y61" s="187" t="str">
        <f t="shared" si="29"/>
        <v/>
      </c>
    </row>
    <row r="62" spans="1:25" ht="14.25" customHeight="1">
      <c r="A62" s="136"/>
      <c r="B62" s="67"/>
      <c r="C62" s="124" t="s">
        <v>88</v>
      </c>
      <c r="D62" s="156"/>
      <c r="E62" s="157"/>
      <c r="F62" s="167"/>
      <c r="G62" s="267">
        <f>ROUND(IF(prosent=0,regnskapfå+kroner,regnskapfå*(1+prosent)),IF($AD$12=2,-1,IF($AD$12=3,-2,IF($AD$12=4,-3,0))))</f>
        <v>0</v>
      </c>
      <c r="H62" s="171"/>
      <c r="I62" s="160">
        <f t="shared" si="21"/>
        <v>0</v>
      </c>
      <c r="J62" s="74" t="str">
        <f t="shared" si="24"/>
        <v/>
      </c>
      <c r="K62" s="101"/>
      <c r="L62" s="101"/>
      <c r="M62" s="101"/>
      <c r="N62" s="101"/>
      <c r="O62" s="101"/>
      <c r="P62" s="101"/>
      <c r="Q62" s="188" t="str">
        <f t="shared" si="25"/>
        <v>Annen kortsiktig gjeld</v>
      </c>
      <c r="R62" s="189"/>
      <c r="S62" s="190">
        <f t="shared" si="14"/>
        <v>0</v>
      </c>
      <c r="T62" s="190">
        <f t="shared" si="26"/>
        <v>0</v>
      </c>
      <c r="U62" s="191">
        <f t="shared" si="26"/>
        <v>0</v>
      </c>
      <c r="V62" s="190">
        <f t="shared" si="27"/>
        <v>0</v>
      </c>
      <c r="W62" s="192">
        <f t="shared" si="27"/>
        <v>0</v>
      </c>
      <c r="X62" s="193">
        <f t="shared" si="27"/>
        <v>0</v>
      </c>
      <c r="Y62" s="194" t="str">
        <f t="shared" si="27"/>
        <v/>
      </c>
    </row>
    <row r="63" spans="1:25" ht="14.25" customHeight="1">
      <c r="A63" s="66" t="s">
        <v>89</v>
      </c>
      <c r="B63" s="67"/>
      <c r="C63" s="67"/>
      <c r="D63" s="71">
        <f>SUM(D57:D62)</f>
        <v>0</v>
      </c>
      <c r="E63" s="72"/>
      <c r="F63" s="73"/>
      <c r="G63" s="71">
        <f>SUM(G57:G62)</f>
        <v>0</v>
      </c>
      <c r="H63" s="75">
        <f>SUM(H57:H62)</f>
        <v>0</v>
      </c>
      <c r="I63" s="160">
        <f t="shared" si="21"/>
        <v>0</v>
      </c>
      <c r="J63" s="74" t="str">
        <f t="shared" si="24"/>
        <v/>
      </c>
      <c r="K63" s="101"/>
      <c r="L63" s="101"/>
      <c r="M63" s="101"/>
      <c r="N63" s="101"/>
      <c r="O63" s="101"/>
      <c r="P63" s="101"/>
      <c r="Q63" s="195" t="str">
        <f>IF(A63=0,"",A63)</f>
        <v>Sum kortsiktig gjeld</v>
      </c>
      <c r="R63" s="189"/>
      <c r="S63" s="197">
        <f t="shared" si="14"/>
        <v>0</v>
      </c>
      <c r="T63" s="197">
        <f t="shared" si="26"/>
        <v>0</v>
      </c>
      <c r="U63" s="198">
        <f t="shared" si="26"/>
        <v>0</v>
      </c>
      <c r="V63" s="197">
        <f t="shared" si="27"/>
        <v>0</v>
      </c>
      <c r="W63" s="199">
        <f t="shared" si="27"/>
        <v>0</v>
      </c>
      <c r="X63" s="200">
        <f t="shared" si="27"/>
        <v>0</v>
      </c>
      <c r="Y63" s="201" t="str">
        <f t="shared" si="27"/>
        <v/>
      </c>
    </row>
    <row r="64" spans="1:25" ht="20.25" customHeight="1" thickBot="1">
      <c r="A64" s="42" t="s">
        <v>90</v>
      </c>
      <c r="B64" s="43"/>
      <c r="C64" s="43"/>
      <c r="D64" s="80">
        <f>D63+D55+D51</f>
        <v>0</v>
      </c>
      <c r="E64" s="81"/>
      <c r="F64" s="82"/>
      <c r="G64" s="80">
        <f>G63+G55+G51</f>
        <v>0</v>
      </c>
      <c r="H64" s="83">
        <f>H63+H55+H51</f>
        <v>0</v>
      </c>
      <c r="I64" s="282">
        <f t="shared" si="21"/>
        <v>0</v>
      </c>
      <c r="J64" s="84" t="str">
        <f t="shared" si="24"/>
        <v/>
      </c>
      <c r="K64" s="101"/>
      <c r="L64" s="101"/>
      <c r="M64" s="101"/>
      <c r="N64" s="101"/>
      <c r="O64" s="101"/>
      <c r="P64" s="101"/>
      <c r="Q64" s="207" t="str">
        <f>IF(A64=0,"",A64)</f>
        <v>Sum egenkapital og gjeld</v>
      </c>
      <c r="R64" s="202"/>
      <c r="S64" s="225">
        <f t="shared" si="14"/>
        <v>0</v>
      </c>
      <c r="T64" s="225">
        <f t="shared" si="26"/>
        <v>0</v>
      </c>
      <c r="U64" s="226">
        <f t="shared" si="26"/>
        <v>0</v>
      </c>
      <c r="V64" s="225">
        <f t="shared" si="27"/>
        <v>0</v>
      </c>
      <c r="W64" s="227">
        <f t="shared" si="27"/>
        <v>0</v>
      </c>
      <c r="X64" s="228">
        <f t="shared" si="27"/>
        <v>0</v>
      </c>
      <c r="Y64" s="229" t="str">
        <f t="shared" si="27"/>
        <v/>
      </c>
    </row>
    <row r="65" spans="1:28" ht="14.25" customHeight="1" thickBot="1">
      <c r="A65" s="102"/>
      <c r="B65" s="102"/>
      <c r="C65" s="102"/>
      <c r="D65" s="103"/>
      <c r="E65" s="102"/>
      <c r="F65" s="104"/>
      <c r="G65" s="103"/>
      <c r="H65" s="103"/>
      <c r="I65" s="103"/>
      <c r="J65" s="105"/>
      <c r="K65" s="101"/>
      <c r="L65" s="101"/>
      <c r="M65" s="101"/>
      <c r="N65" s="101"/>
      <c r="O65" s="101"/>
      <c r="P65" s="101"/>
      <c r="Q65" s="9"/>
      <c r="R65" s="9"/>
      <c r="S65" s="97"/>
      <c r="T65" s="97"/>
      <c r="U65" s="208"/>
      <c r="V65" s="97"/>
      <c r="W65" s="97"/>
      <c r="X65" s="93" t="str">
        <f t="shared" ref="X65:Y70" si="30">IF(I65=0,"",I65)</f>
        <v/>
      </c>
      <c r="Y65" s="93" t="str">
        <f t="shared" si="30"/>
        <v/>
      </c>
    </row>
    <row r="66" spans="1:28" ht="16.5" customHeight="1">
      <c r="A66" s="100"/>
      <c r="B66" s="100"/>
      <c r="C66" s="100"/>
      <c r="D66" s="106"/>
      <c r="E66" s="100"/>
      <c r="F66" s="107"/>
      <c r="G66" s="106"/>
      <c r="H66" s="106"/>
      <c r="I66" s="106"/>
      <c r="J66" s="106"/>
      <c r="K66" s="106"/>
      <c r="L66" s="101"/>
      <c r="M66" s="101"/>
      <c r="N66" s="101"/>
      <c r="O66" s="101"/>
      <c r="P66" s="101"/>
      <c r="Q66" s="209" t="str">
        <f t="shared" ref="Q66:W68" si="31">IF(A3=0,"",A3)</f>
        <v>Nøkkeltall</v>
      </c>
      <c r="R66" s="210" t="str">
        <f t="shared" si="31"/>
        <v/>
      </c>
      <c r="S66" s="90" t="str">
        <f t="shared" si="31"/>
        <v>Egenkapital-</v>
      </c>
      <c r="T66" s="90" t="str">
        <f t="shared" si="31"/>
        <v>Totalkapital-</v>
      </c>
      <c r="U66" s="91" t="str">
        <f t="shared" si="31"/>
        <v>Likviditets-</v>
      </c>
      <c r="V66" s="90" t="str">
        <f t="shared" si="31"/>
        <v>Likviditets-</v>
      </c>
      <c r="W66" s="92" t="str">
        <f t="shared" si="31"/>
        <v>Gj. snittlig</v>
      </c>
      <c r="X66" s="93" t="str">
        <f t="shared" si="30"/>
        <v/>
      </c>
      <c r="Y66" s="93" t="str">
        <f t="shared" si="30"/>
        <v/>
      </c>
    </row>
    <row r="67" spans="1:28" ht="14.25" customHeight="1">
      <c r="A67" s="100"/>
      <c r="B67" s="100"/>
      <c r="C67" s="100"/>
      <c r="D67" s="106"/>
      <c r="E67" s="100"/>
      <c r="F67" s="107"/>
      <c r="G67" s="106"/>
      <c r="H67" s="106"/>
      <c r="I67" s="106"/>
      <c r="J67" s="106"/>
      <c r="K67" s="106"/>
      <c r="L67" s="101"/>
      <c r="M67" s="101"/>
      <c r="N67" s="101"/>
      <c r="O67" s="101"/>
      <c r="P67" s="101"/>
      <c r="Q67" s="188" t="str">
        <f t="shared" si="31"/>
        <v/>
      </c>
      <c r="R67" s="189" t="str">
        <f t="shared" si="31"/>
        <v/>
      </c>
      <c r="S67" s="94" t="str">
        <f t="shared" si="31"/>
        <v>rentabilitet</v>
      </c>
      <c r="T67" s="94" t="str">
        <f t="shared" si="31"/>
        <v>rentabilitet</v>
      </c>
      <c r="U67" s="95" t="str">
        <f t="shared" si="31"/>
        <v>grad 1</v>
      </c>
      <c r="V67" s="94" t="str">
        <f t="shared" si="31"/>
        <v>grad 2</v>
      </c>
      <c r="W67" s="96" t="str">
        <f t="shared" si="31"/>
        <v>lagringstid</v>
      </c>
      <c r="X67" s="93" t="str">
        <f t="shared" si="30"/>
        <v/>
      </c>
      <c r="Y67" s="93" t="str">
        <f t="shared" si="30"/>
        <v/>
      </c>
    </row>
    <row r="68" spans="1:28" ht="14.25" customHeight="1">
      <c r="A68" s="100"/>
      <c r="B68" s="100"/>
      <c r="C68" s="100"/>
      <c r="D68" s="106"/>
      <c r="E68" s="100"/>
      <c r="F68" s="107"/>
      <c r="G68" s="106"/>
      <c r="H68" s="106"/>
      <c r="I68" s="106"/>
      <c r="J68" s="108"/>
      <c r="K68" s="101"/>
      <c r="L68" s="101"/>
      <c r="M68" s="101"/>
      <c r="N68" s="101"/>
      <c r="O68" s="101"/>
      <c r="P68" s="101"/>
      <c r="Q68" s="195" t="str">
        <f t="shared" si="31"/>
        <v>Regnskap</v>
      </c>
      <c r="R68" s="211" t="str">
        <f t="shared" si="31"/>
        <v>år x0</v>
      </c>
      <c r="S68" s="212" t="str">
        <f t="shared" si="31"/>
        <v/>
      </c>
      <c r="T68" s="212" t="str">
        <f t="shared" si="31"/>
        <v/>
      </c>
      <c r="U68" s="212" t="str">
        <f t="shared" si="31"/>
        <v/>
      </c>
      <c r="V68" s="212" t="str">
        <f t="shared" si="31"/>
        <v/>
      </c>
      <c r="W68" s="213" t="str">
        <f t="shared" si="31"/>
        <v/>
      </c>
      <c r="X68" s="93" t="str">
        <f t="shared" si="30"/>
        <v/>
      </c>
      <c r="Y68" s="93" t="str">
        <f t="shared" si="30"/>
        <v/>
      </c>
    </row>
    <row r="69" spans="1:28" ht="14.25" customHeight="1">
      <c r="A69" s="100"/>
      <c r="B69" s="100"/>
      <c r="C69" s="100"/>
      <c r="D69" s="106"/>
      <c r="E69" s="100"/>
      <c r="F69" s="107"/>
      <c r="G69" s="106"/>
      <c r="H69" s="106"/>
      <c r="I69" s="106"/>
      <c r="J69" s="108"/>
      <c r="K69" s="101"/>
      <c r="L69" s="101"/>
      <c r="M69" s="101"/>
      <c r="N69" s="101"/>
      <c r="O69" s="101"/>
      <c r="P69" s="101"/>
      <c r="Q69" s="195" t="str">
        <f t="shared" ref="Q69:V70" si="32">IF(A6=0,"",A6)</f>
        <v>Budsjett</v>
      </c>
      <c r="R69" s="211" t="str">
        <f t="shared" si="32"/>
        <v>år x1</v>
      </c>
      <c r="S69" s="212" t="str">
        <f t="shared" si="32"/>
        <v/>
      </c>
      <c r="T69" s="212" t="str">
        <f t="shared" si="32"/>
        <v/>
      </c>
      <c r="U69" s="212" t="str">
        <f t="shared" si="32"/>
        <v/>
      </c>
      <c r="V69" s="212" t="str">
        <f t="shared" si="32"/>
        <v/>
      </c>
      <c r="W69" s="214">
        <f>IF(G6=0,0,G6)</f>
        <v>0</v>
      </c>
      <c r="X69" s="93" t="str">
        <f t="shared" si="30"/>
        <v/>
      </c>
      <c r="Y69" s="93" t="str">
        <f t="shared" si="30"/>
        <v/>
      </c>
    </row>
    <row r="70" spans="1:28" ht="14.25" customHeight="1" thickBot="1">
      <c r="A70" s="100"/>
      <c r="B70" s="100"/>
      <c r="C70" s="100"/>
      <c r="D70" s="106"/>
      <c r="E70" s="100"/>
      <c r="F70" s="107"/>
      <c r="G70" s="106"/>
      <c r="H70" s="106"/>
      <c r="I70" s="106"/>
      <c r="J70" s="108"/>
      <c r="K70" s="101"/>
      <c r="L70" s="101"/>
      <c r="M70" s="101"/>
      <c r="N70" s="101"/>
      <c r="O70" s="101"/>
      <c r="P70" s="101"/>
      <c r="Q70" s="207" t="str">
        <f t="shared" si="32"/>
        <v>Regnskap</v>
      </c>
      <c r="R70" s="215" t="str">
        <f t="shared" si="32"/>
        <v>år x1</v>
      </c>
      <c r="S70" s="216" t="str">
        <f t="shared" si="32"/>
        <v/>
      </c>
      <c r="T70" s="216" t="str">
        <f t="shared" si="32"/>
        <v/>
      </c>
      <c r="U70" s="216" t="str">
        <f t="shared" si="32"/>
        <v/>
      </c>
      <c r="V70" s="216" t="str">
        <f t="shared" si="32"/>
        <v/>
      </c>
      <c r="W70" s="217" t="str">
        <f>IF(G7=0,"",G7)</f>
        <v/>
      </c>
      <c r="X70" s="93" t="str">
        <f t="shared" si="30"/>
        <v/>
      </c>
      <c r="Y70" s="93" t="str">
        <f t="shared" si="30"/>
        <v/>
      </c>
    </row>
    <row r="71" spans="1:28" ht="14.25" customHeight="1" thickBot="1">
      <c r="A71" s="100"/>
      <c r="B71" s="100"/>
      <c r="C71" s="100"/>
      <c r="D71" s="106"/>
      <c r="E71" s="100"/>
      <c r="F71" s="107"/>
      <c r="G71" s="106"/>
      <c r="H71" s="106"/>
      <c r="I71" s="106"/>
      <c r="J71" s="108"/>
      <c r="K71" s="100"/>
      <c r="L71" s="100"/>
      <c r="M71" s="100"/>
      <c r="N71" s="101"/>
      <c r="O71" s="101"/>
      <c r="P71" s="101"/>
      <c r="Q71" s="9"/>
      <c r="R71" s="9"/>
      <c r="S71" s="97"/>
      <c r="T71" s="97"/>
      <c r="U71" s="9"/>
      <c r="V71" s="97"/>
      <c r="W71" s="97"/>
      <c r="X71" s="93"/>
      <c r="Y71" s="93"/>
    </row>
    <row r="72" spans="1:28" ht="16.5" customHeight="1">
      <c r="A72" s="100"/>
      <c r="B72" s="100"/>
      <c r="C72" s="100"/>
      <c r="D72" s="106"/>
      <c r="E72" s="100"/>
      <c r="F72" s="107"/>
      <c r="G72" s="106"/>
      <c r="H72" s="106"/>
      <c r="I72" s="106"/>
      <c r="J72" s="108"/>
      <c r="K72" s="100"/>
      <c r="L72" s="100"/>
      <c r="M72" s="100"/>
      <c r="N72" s="101"/>
      <c r="O72" s="101"/>
      <c r="P72" s="101"/>
      <c r="Q72" s="209" t="str">
        <f>IF(A3=0,"",A3)</f>
        <v>Nøkkeltall</v>
      </c>
      <c r="R72" s="236"/>
      <c r="S72" s="90" t="str">
        <f t="shared" ref="S72:V74" si="33">IF(H3=0,"",H3)</f>
        <v>Gj. sn. kred.</v>
      </c>
      <c r="T72" s="90" t="str">
        <f t="shared" si="33"/>
        <v>Gj. sn. kred.</v>
      </c>
      <c r="U72" s="91" t="str">
        <f t="shared" si="33"/>
        <v>Egenkapital</v>
      </c>
      <c r="V72" s="150" t="str">
        <f t="shared" si="33"/>
        <v>Arbeids-</v>
      </c>
      <c r="W72" s="92" t="s">
        <v>91</v>
      </c>
      <c r="X72" s="93"/>
      <c r="Y72" s="93"/>
    </row>
    <row r="73" spans="1:28" ht="14.25" customHeight="1">
      <c r="A73" s="100"/>
      <c r="B73" s="100"/>
      <c r="C73" s="100"/>
      <c r="D73" s="106"/>
      <c r="E73" s="100"/>
      <c r="F73" s="107"/>
      <c r="G73" s="106"/>
      <c r="H73" s="106"/>
      <c r="I73" s="106"/>
      <c r="J73" s="108"/>
      <c r="K73" s="100"/>
      <c r="L73" s="100"/>
      <c r="M73" s="100"/>
      <c r="N73" s="101"/>
      <c r="O73" s="101"/>
      <c r="P73" s="101"/>
      <c r="Q73" s="195"/>
      <c r="R73" s="211"/>
      <c r="S73" s="94" t="str">
        <f t="shared" si="33"/>
        <v>tid kunder</v>
      </c>
      <c r="T73" s="94" t="str">
        <f t="shared" si="33"/>
        <v>tid leverand.</v>
      </c>
      <c r="U73" s="95" t="str">
        <f t="shared" si="33"/>
        <v>prosent</v>
      </c>
      <c r="V73" s="151" t="str">
        <f t="shared" si="33"/>
        <v>kapital</v>
      </c>
      <c r="W73" s="96" t="s">
        <v>92</v>
      </c>
      <c r="X73" s="93"/>
      <c r="Y73" s="93"/>
    </row>
    <row r="74" spans="1:28" ht="14.25" customHeight="1">
      <c r="A74" s="100"/>
      <c r="B74" s="100"/>
      <c r="C74" s="100"/>
      <c r="D74" s="106"/>
      <c r="E74" s="100"/>
      <c r="F74" s="107"/>
      <c r="G74" s="106"/>
      <c r="H74" s="106"/>
      <c r="I74" s="106"/>
      <c r="J74" s="108"/>
      <c r="K74" s="100"/>
      <c r="L74" s="100"/>
      <c r="M74" s="100"/>
      <c r="N74" s="101"/>
      <c r="O74" s="101"/>
      <c r="P74" s="101"/>
      <c r="Q74" s="195" t="str">
        <f t="shared" ref="Q74:R76" si="34">IF(A5=0,"",A5)</f>
        <v>Regnskap</v>
      </c>
      <c r="R74" s="211" t="str">
        <f t="shared" si="34"/>
        <v>år x0</v>
      </c>
      <c r="S74" s="218" t="str">
        <f t="shared" si="33"/>
        <v/>
      </c>
      <c r="T74" s="218" t="str">
        <f t="shared" si="33"/>
        <v/>
      </c>
      <c r="U74" s="219" t="str">
        <f t="shared" si="33"/>
        <v/>
      </c>
      <c r="V74" s="192" t="str">
        <f t="shared" si="33"/>
        <v/>
      </c>
      <c r="W74" s="220" t="str">
        <f>IF((S42+S44)=0,"",(S51+S55)/(S42+S44*0.5))</f>
        <v/>
      </c>
      <c r="X74" s="93"/>
      <c r="Y74" s="93"/>
    </row>
    <row r="75" spans="1:28">
      <c r="A75" s="100"/>
      <c r="B75" s="100"/>
      <c r="C75" s="100"/>
      <c r="D75" s="106"/>
      <c r="E75" s="100"/>
      <c r="F75" s="107"/>
      <c r="G75" s="106"/>
      <c r="H75" s="106"/>
      <c r="I75" s="106"/>
      <c r="J75" s="108"/>
      <c r="K75" s="100"/>
      <c r="L75" s="100"/>
      <c r="M75" s="100"/>
      <c r="N75" s="101"/>
      <c r="O75" s="101"/>
      <c r="P75" s="101"/>
      <c r="Q75" s="195" t="str">
        <f t="shared" si="34"/>
        <v>Budsjett</v>
      </c>
      <c r="R75" s="211" t="str">
        <f t="shared" si="34"/>
        <v>år x1</v>
      </c>
      <c r="S75" s="221">
        <f>IF(H6=0,0,H6)</f>
        <v>0</v>
      </c>
      <c r="T75" s="221">
        <f>IF(I6=0,0,I6)</f>
        <v>0</v>
      </c>
      <c r="U75" s="219" t="str">
        <f>IF(J6=0,"",J6)</f>
        <v/>
      </c>
      <c r="V75" s="192" t="str">
        <f>IF(K6=0,"",K6)</f>
        <v/>
      </c>
      <c r="W75" s="220" t="str">
        <f>IF((V42+V44)=0,"",(V51+V55)/(V42+V44*0.5))</f>
        <v/>
      </c>
      <c r="X75" s="93"/>
      <c r="Y75" s="93"/>
    </row>
    <row r="76" spans="1:28" ht="14" thickBot="1">
      <c r="A76" s="100"/>
      <c r="B76" s="100"/>
      <c r="C76" s="100"/>
      <c r="D76" s="106"/>
      <c r="E76" s="100"/>
      <c r="F76" s="107"/>
      <c r="G76" s="106"/>
      <c r="H76" s="106"/>
      <c r="I76" s="106"/>
      <c r="J76" s="108"/>
      <c r="K76" s="100"/>
      <c r="L76" s="100"/>
      <c r="M76" s="100"/>
      <c r="N76" s="101"/>
      <c r="O76" s="101"/>
      <c r="P76" s="101"/>
      <c r="Q76" s="207" t="str">
        <f t="shared" si="34"/>
        <v>Regnskap</v>
      </c>
      <c r="R76" s="215" t="str">
        <f t="shared" si="34"/>
        <v>år x1</v>
      </c>
      <c r="S76" s="222" t="str">
        <f>IF(H7=0,"",H7)</f>
        <v/>
      </c>
      <c r="T76" s="222" t="str">
        <f>IF(I7=0,"",I7)</f>
        <v/>
      </c>
      <c r="U76" s="223" t="str">
        <f>IF(J7=0,"",J7)</f>
        <v/>
      </c>
      <c r="V76" s="203" t="str">
        <f>IF(K7=0,"",K7)</f>
        <v/>
      </c>
      <c r="W76" s="224" t="str">
        <f>IF((W42+W44)=0,"",(W51+W55)/(W42+W44*0.5))</f>
        <v/>
      </c>
      <c r="X76" s="93"/>
      <c r="Y76" s="93"/>
    </row>
    <row r="77" spans="1:28" ht="17.25" customHeight="1">
      <c r="A77" s="20"/>
      <c r="B77" s="20"/>
      <c r="C77" s="20"/>
      <c r="D77" s="86"/>
      <c r="E77" s="20"/>
      <c r="F77" s="89"/>
      <c r="K77" s="20"/>
      <c r="L77" s="20"/>
      <c r="M77" s="20"/>
    </row>
    <row r="78" spans="1:28" ht="14.25" customHeight="1">
      <c r="A78" s="20"/>
      <c r="B78" s="20"/>
      <c r="C78" s="20"/>
      <c r="D78" s="86"/>
      <c r="E78" s="20"/>
      <c r="F78" s="89"/>
      <c r="K78" s="20"/>
      <c r="L78" s="20"/>
      <c r="M78" s="20"/>
      <c r="Q78" s="154" t="s">
        <v>93</v>
      </c>
    </row>
    <row r="79" spans="1:28" ht="14.25" customHeight="1">
      <c r="K79" s="20"/>
      <c r="L79" s="20"/>
      <c r="M79" s="20"/>
      <c r="Q79" s="154" t="str">
        <f>"Egenkapitalrentabilitet: "&amp;IF(C6=0,"","Budsjett "&amp;år&amp;": "&amp;ROUND(C6*100,1)&amp;" %"&amp;IF(C7=0,""," Regnskap "&amp;år&amp;": "&amp;ROUND(C7*100,1)&amp;" %")&amp;IF(C5=0,""," Regnskap "&amp;år-1&amp;": "&amp;ROUND(C5*100,1)&amp;" %"))</f>
        <v xml:space="preserve">Egenkapitalrentabilitet: </v>
      </c>
      <c r="R79" s="178"/>
      <c r="V79" s="148"/>
      <c r="W79" s="148"/>
      <c r="X79" s="148"/>
      <c r="Y79" s="148"/>
      <c r="Z79" s="148"/>
      <c r="AA79" s="148"/>
      <c r="AB79" s="148"/>
    </row>
    <row r="80" spans="1:28" ht="14.25" customHeight="1">
      <c r="K80" s="20"/>
      <c r="L80" s="20"/>
      <c r="M80" s="20"/>
      <c r="Q80" s="154" t="str">
        <f>"Totalkapitalrentabilitet: "&amp;IF(D6=0,"","Budsjett "&amp;år&amp;": "&amp;ROUND(D6*100,1)&amp;" %"&amp;IF(D7=0,""," Regnskap "&amp;år&amp;": "&amp;ROUND(D7*100,1)&amp;" %")&amp;IF(D5=0,""," Regnskap "&amp;år-1&amp;": "&amp;ROUND(D5*100,1)&amp;" %"))</f>
        <v xml:space="preserve">Totalkapitalrentabilitet: </v>
      </c>
    </row>
    <row r="81" spans="11:27" ht="14.25" customHeight="1">
      <c r="K81" s="20"/>
      <c r="L81" s="20"/>
      <c r="M81" s="20"/>
      <c r="Q81" s="9" t="str">
        <f>"Likviditetsgrad 1: "&amp;IF(E6=0,"","Budsjett "&amp;år&amp;": "&amp;ROUND(E6*100,1)&amp;" %"&amp;IF(E7=0,""," Regnskap "&amp;år&amp;": "&amp;ROUND(E7*100,1)&amp;" %")&amp;IF(E5=0,""," Regnskap "&amp;år-1&amp;": "&amp;ROUND(E5*100,1)&amp;" %"))</f>
        <v xml:space="preserve">Likviditetsgrad 1: </v>
      </c>
      <c r="U81" s="154"/>
    </row>
    <row r="82" spans="11:27" ht="14.25" customHeight="1">
      <c r="Q82" s="9" t="str">
        <f>"Likviditetsgrad 2: "&amp;IF(F6=0,"","Budsjett "&amp;år&amp;": "&amp;ROUND(F6*100,1)&amp;" %"&amp;IF(F7=0,""," Regnskap "&amp;år&amp;": "&amp;ROUND(F7*100,1)&amp;" %")&amp;IF(F5=0,""," Regnskap "&amp;år-1&amp;": "&amp;ROUND(F5*100,1)&amp;" %"))</f>
        <v xml:space="preserve">Likviditetsgrad 2: </v>
      </c>
      <c r="U82" s="154"/>
    </row>
    <row r="83" spans="11:27" ht="14.25" customHeight="1">
      <c r="Q83" s="9" t="str">
        <f>"Gjennomsnittlig lagringstid: "&amp;IF(G6=0,"","Budsjett "&amp;år&amp;": "&amp;ROUND(G6,0)&amp;" dager")&amp;IF(G7=0,""," Regnskap "&amp;år&amp;": "&amp;ROUND(G7,0)&amp;" dager")&amp;IF(G5=0,""," Regnskap "&amp;år-1&amp;": "&amp;ROUND(G5,0)&amp;" dager")</f>
        <v xml:space="preserve">Gjennomsnittlig lagringstid: </v>
      </c>
      <c r="U83" s="154"/>
    </row>
    <row r="84" spans="11:27" ht="14.25" customHeight="1">
      <c r="Q84" s="9" t="str">
        <f>"Gjennomsnittlig kredittid kunder: "&amp;IF(H6=0,"","Budsjett "&amp;år&amp;": "&amp;ROUND(H6,0)&amp;" dager")&amp;IF(H7=0,""," Regnskap "&amp;år&amp;": "&amp;ROUND(H7,0)&amp;" dager")&amp;IF(H5=0,""," Regnskap "&amp;år-1&amp;": "&amp;ROUND(H5,0)&amp;" dager")</f>
        <v xml:space="preserve">Gjennomsnittlig kredittid kunder: </v>
      </c>
      <c r="U84" s="154"/>
      <c r="V84" s="148"/>
      <c r="W84" s="148"/>
      <c r="X84" s="148"/>
      <c r="Y84" s="148"/>
      <c r="Z84" s="148"/>
      <c r="AA84" s="148"/>
    </row>
    <row r="85" spans="11:27" ht="14.25" customHeight="1">
      <c r="Q85" s="9" t="str">
        <f>"Gjennomsnittlig kredittid leverandører: "&amp;IF(I6=0,"","Budsjett "&amp;år&amp;": "&amp;ROUND(I6,0)&amp;" dager")&amp;IF(I7=0,""," Regnskap "&amp;år&amp;": "&amp;ROUND(I7,0)&amp;" dager")&amp;IF(I5=0,""," Regnskap "&amp;år-1&amp;": "&amp;ROUND(I5,0)&amp;" dager")</f>
        <v xml:space="preserve">Gjennomsnittlig kredittid leverandører: </v>
      </c>
      <c r="U85" s="154"/>
    </row>
    <row r="86" spans="11:27" ht="14.25" customHeight="1">
      <c r="Q86" s="9" t="str">
        <f>"Egenkapitalprosent: "&amp;IF(J6=0,"","Budsjett "&amp;år&amp;": "&amp;ROUND(J6*100,1)&amp;" %"&amp;IF(J7=0,""," Regnskap "&amp;år&amp;": "&amp;ROUND(J7*100,1)&amp;" %")&amp;IF(J5=0,""," Regnskap "&amp;år-1&amp;": "&amp;ROUND(J5*100,1)&amp;" %"))</f>
        <v xml:space="preserve">Egenkapitalprosent: </v>
      </c>
      <c r="U86" s="154"/>
    </row>
    <row r="87" spans="11:27" ht="14.25" customHeight="1">
      <c r="Q87" s="9" t="str">
        <f>"Arbeidskapital: "&amp;IF(K6=0,"","Budsjett "&amp;år&amp;": "&amp;ROUND(K6,0)&amp;" kr"&amp;IF(K7=0,""," Regnskap "&amp;år&amp;": "&amp;ROUND(K7,0)&amp;" kr")&amp;IF(K5=0,""," Regnskap "&amp;år-1&amp;": "&amp;ROUND(K5,0)&amp;" kr"))</f>
        <v xml:space="preserve">Arbeidskapital: </v>
      </c>
      <c r="U87" s="154"/>
    </row>
    <row r="88" spans="11:27" ht="14.25" customHeight="1">
      <c r="Q88" s="9" t="str">
        <f>"Langsiktig kapital/(anleggsmidler + 1/2 varelager): "&amp;IF(L6=0,"","Budsjett "&amp;år&amp;": "&amp;ROUND(L6*100,1)&amp;" %"&amp;IF(L7=0,""," Regnskap "&amp;år&amp;": "&amp;ROUND(L7*100,1)&amp;" %")&amp;IF(L5=0,""," Regnskap "&amp;år-1&amp;": "&amp;ROUND(L5*100,1)&amp;" %"))</f>
        <v xml:space="preserve">Langsiktig kapital/(anleggsmidler + 1/2 varelager): </v>
      </c>
      <c r="U88" s="154"/>
    </row>
    <row r="89" spans="11:27" ht="14.25" customHeight="1">
      <c r="Q89" s="9"/>
    </row>
    <row r="90" spans="11:27">
      <c r="Q90" s="9"/>
    </row>
    <row r="91" spans="11:27">
      <c r="Q91" s="9"/>
    </row>
    <row r="92" spans="11:27">
      <c r="Q92" s="9"/>
    </row>
    <row r="93" spans="11:27">
      <c r="Q93" s="9"/>
    </row>
    <row r="94" spans="11:27">
      <c r="Q94" s="9"/>
    </row>
  </sheetData>
  <sheetProtection sheet="1" objects="1" scenarios="1"/>
  <phoneticPr fontId="27" type="noConversion"/>
  <dataValidations count="2">
    <dataValidation type="whole" allowBlank="1" showInputMessage="1" showErrorMessage="1" error="Kredittitd må oppgis i dager" sqref="E58 E45">
      <formula1>0</formula1>
      <formula2>365</formula2>
    </dataValidation>
    <dataValidation type="whole" allowBlank="1" showInputMessage="1" showErrorMessage="1" error="Lagringstid må oppgis i dager" sqref="E44">
      <formula1>0</formula1>
      <formula2>365</formula2>
    </dataValidation>
  </dataValidations>
  <printOptions gridLinesSet="0"/>
  <pageMargins left="0.66" right="0.4" top="0.84999999999999987" bottom="0.64" header="0.5" footer="0.37"/>
  <pageSetup paperSize="9" scale="73" orientation="portrait" horizontalDpi="4294967292" verticalDpi="4294967292"/>
  <headerFooter>
    <oddHeader>&amp;R&amp;"Arial,Normal"&amp;10Utskriftsdato: &amp;D</oddHeader>
    <oddFooter>&amp;L&amp;"Arial,Vanlig"&amp;10&amp;K000000Johs Totland 20©14&amp;C&amp;"Arial,Vanlig"&amp;K000000&amp;F &amp;A&amp;R&amp;"Arial,Vanlig"&amp;K000000Side &amp;P</oddFooter>
  </headerFooter>
  <rowBreaks count="1" manualBreakCount="1">
    <brk id="61" max="65535" man="1"/>
  </rowBreaks>
  <colBreaks count="1" manualBreakCount="1">
    <brk id="16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3" name="Button 12">
              <controlPr defaultSize="0" print="0" autoFill="0" autoLine="0" autoPict="0" macro="[0]!Module1.vis">
                <anchor moveWithCells="1" sizeWithCells="1">
                  <from>
                    <xdr:col>0</xdr:col>
                    <xdr:colOff>114300</xdr:colOff>
                    <xdr:row>0</xdr:row>
                    <xdr:rowOff>63500</xdr:rowOff>
                  </from>
                  <to>
                    <xdr:col>0</xdr:col>
                    <xdr:colOff>1384300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4" name="Button 14">
              <controlPr defaultSize="0" print="0" autoFill="0" autoLine="0" autoPict="0" macro="[0]!topp">
                <anchor moveWithCells="1" sizeWithCells="1">
                  <from>
                    <xdr:col>5</xdr:col>
                    <xdr:colOff>114300</xdr:colOff>
                    <xdr:row>0</xdr:row>
                    <xdr:rowOff>63500</xdr:rowOff>
                  </from>
                  <to>
                    <xdr:col>6</xdr:col>
                    <xdr:colOff>279400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5" r:id="rId5" name="Button 31">
              <controlPr defaultSize="0" print="0" autoFill="0" autoLine="0" autoPict="0" macro="[0]!Module1.skjul">
                <anchor moveWithCells="1" sizeWithCells="1">
                  <from>
                    <xdr:col>0</xdr:col>
                    <xdr:colOff>1397000</xdr:colOff>
                    <xdr:row>0</xdr:row>
                    <xdr:rowOff>63500</xdr:rowOff>
                  </from>
                  <to>
                    <xdr:col>2</xdr:col>
                    <xdr:colOff>304800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3" r:id="rId6" name="Button 39">
              <controlPr defaultSize="0" print="0" autoFill="0" autoLine="0" autoPict="0" macro="[0]!slett">
                <anchor moveWithCells="1" sizeWithCells="1">
                  <from>
                    <xdr:col>3</xdr:col>
                    <xdr:colOff>749300</xdr:colOff>
                    <xdr:row>0</xdr:row>
                    <xdr:rowOff>63500</xdr:rowOff>
                  </from>
                  <to>
                    <xdr:col>5</xdr:col>
                    <xdr:colOff>114300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1" r:id="rId7" name="Drop Down 47">
              <controlPr defaultSize="0" print="0" autoFill="0" autoLine="0" autoPict="0">
                <anchor moveWithCells="1">
                  <from>
                    <xdr:col>0</xdr:col>
                    <xdr:colOff>114300</xdr:colOff>
                    <xdr:row>0</xdr:row>
                    <xdr:rowOff>355600</xdr:rowOff>
                  </from>
                  <to>
                    <xdr:col>7</xdr:col>
                    <xdr:colOff>469900</xdr:colOff>
                    <xdr:row>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2" r:id="rId8" name="Button 48">
              <controlPr defaultSize="0" print="0" autoFill="0" autoLine="0" autoPict="0" macro="[0]!utskrift">
                <anchor moveWithCells="1" sizeWithCells="1">
                  <from>
                    <xdr:col>6</xdr:col>
                    <xdr:colOff>304800</xdr:colOff>
                    <xdr:row>0</xdr:row>
                    <xdr:rowOff>63500</xdr:rowOff>
                  </from>
                  <to>
                    <xdr:col>7</xdr:col>
                    <xdr:colOff>431800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7" r:id="rId9" name="Drop Down 63">
              <controlPr defaultSize="0" print="0" autoFill="0" autoLine="0" autoPict="0">
                <anchor moveWithCells="1">
                  <from>
                    <xdr:col>0</xdr:col>
                    <xdr:colOff>1625600</xdr:colOff>
                    <xdr:row>11</xdr:row>
                    <xdr:rowOff>0</xdr:rowOff>
                  </from>
                  <to>
                    <xdr:col>2</xdr:col>
                    <xdr:colOff>215900</xdr:colOff>
                    <xdr:row>11</xdr:row>
                    <xdr:rowOff>190500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8" r:id="rId10" name="Drop Down 64">
              <controlPr defaultSize="0" print="0" autoFill="0" autoLine="0" autoPict="0">
                <anchor moveWithCells="1">
                  <from>
                    <xdr:col>5</xdr:col>
                    <xdr:colOff>0</xdr:colOff>
                    <xdr:row>10</xdr:row>
                    <xdr:rowOff>12700</xdr:rowOff>
                  </from>
                  <to>
                    <xdr:col>6</xdr:col>
                    <xdr:colOff>406400</xdr:colOff>
                    <xdr:row>11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6" r:id="rId11" name="Button 72">
              <controlPr defaultSize="0" print="0" autoFill="0" autoLine="0" autoPict="0" macro="[0]!sesong">
                <anchor moveWithCells="1" sizeWithCells="1">
                  <from>
                    <xdr:col>2</xdr:col>
                    <xdr:colOff>330200</xdr:colOff>
                    <xdr:row>0</xdr:row>
                    <xdr:rowOff>63500</xdr:rowOff>
                  </from>
                  <to>
                    <xdr:col>3</xdr:col>
                    <xdr:colOff>736600</xdr:colOff>
                    <xdr:row>0</xdr:row>
                    <xdr:rowOff>304800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AK121"/>
  <sheetViews>
    <sheetView showGridLines="0" workbookViewId="0">
      <pane ySplit="2" topLeftCell="A3" activePane="bottomLeft" state="frozen"/>
      <selection pane="bottomLeft" activeCell="A7" sqref="A7"/>
    </sheetView>
  </sheetViews>
  <sheetFormatPr baseColWidth="10" defaultColWidth="11.5" defaultRowHeight="12" x14ac:dyDescent="0"/>
  <cols>
    <col min="1" max="16384" width="11.5" style="292"/>
  </cols>
  <sheetData>
    <row r="1" spans="1:37" s="9" customFormat="1" ht="33.75" customHeight="1">
      <c r="A1" s="1"/>
      <c r="B1" s="1"/>
      <c r="C1" s="1"/>
      <c r="D1" s="2"/>
      <c r="E1" s="1"/>
      <c r="F1" s="3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2"/>
      <c r="T1" s="2"/>
      <c r="U1" s="289"/>
      <c r="V1" s="2"/>
      <c r="W1" s="2"/>
      <c r="X1" s="290"/>
      <c r="Y1" s="29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s="9" customFormat="1" ht="5.25" customHeight="1">
      <c r="A2" s="1"/>
      <c r="B2" s="1"/>
      <c r="C2" s="1"/>
      <c r="D2" s="2"/>
      <c r="E2" s="1"/>
      <c r="F2" s="3"/>
      <c r="G2" s="2"/>
      <c r="H2" s="2"/>
      <c r="I2" s="2"/>
      <c r="J2" s="4"/>
      <c r="K2" s="1"/>
      <c r="L2" s="1"/>
      <c r="M2" s="1"/>
      <c r="N2" s="1"/>
      <c r="O2" s="1"/>
      <c r="P2" s="1"/>
      <c r="Q2" s="1"/>
      <c r="R2" s="1"/>
      <c r="S2" s="2"/>
      <c r="T2" s="2"/>
      <c r="U2" s="289"/>
      <c r="V2" s="2"/>
      <c r="W2" s="2"/>
      <c r="X2" s="290"/>
      <c r="Y2" s="290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7" ht="21">
      <c r="A3" s="349" t="s">
        <v>94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291"/>
      <c r="AB3" s="291"/>
      <c r="AC3" s="291"/>
      <c r="AD3" s="291"/>
      <c r="AE3" s="291"/>
      <c r="AF3" s="291"/>
      <c r="AG3" s="291"/>
      <c r="AH3" s="291"/>
      <c r="AI3" s="291"/>
      <c r="AJ3" s="291"/>
    </row>
    <row r="4" spans="1:37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7">
      <c r="A5" s="350" t="s">
        <v>113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  <c r="Z5" s="350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</row>
    <row r="6" spans="1:37">
      <c r="A6" s="351" t="s">
        <v>95</v>
      </c>
      <c r="B6" s="351" t="s">
        <v>96</v>
      </c>
      <c r="C6" s="351" t="s">
        <v>97</v>
      </c>
      <c r="D6" s="351" t="s">
        <v>98</v>
      </c>
      <c r="E6" s="351" t="s">
        <v>99</v>
      </c>
      <c r="F6" s="351" t="s">
        <v>100</v>
      </c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</row>
    <row r="7" spans="1:37">
      <c r="A7" s="352">
        <v>1</v>
      </c>
      <c r="B7" s="352">
        <v>1</v>
      </c>
      <c r="C7" s="352">
        <v>1</v>
      </c>
      <c r="D7" s="352">
        <v>1</v>
      </c>
      <c r="E7" s="352">
        <v>1</v>
      </c>
      <c r="F7" s="352">
        <v>1</v>
      </c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30">
        <v>1</v>
      </c>
      <c r="AB7" s="294"/>
      <c r="AC7" s="294"/>
      <c r="AD7" s="294"/>
      <c r="AE7" s="294"/>
      <c r="AF7" s="294"/>
      <c r="AG7" s="294"/>
      <c r="AH7" s="294"/>
      <c r="AI7" s="294"/>
      <c r="AJ7" s="294"/>
      <c r="AK7" s="294"/>
    </row>
    <row r="8" spans="1:37">
      <c r="A8" s="351" t="s">
        <v>101</v>
      </c>
      <c r="B8" s="351" t="s">
        <v>102</v>
      </c>
      <c r="C8" s="351" t="s">
        <v>103</v>
      </c>
      <c r="D8" s="351" t="s">
        <v>104</v>
      </c>
      <c r="E8" s="351" t="s">
        <v>105</v>
      </c>
      <c r="F8" s="351" t="s">
        <v>106</v>
      </c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</row>
    <row r="9" spans="1:37">
      <c r="A9" s="352">
        <v>1</v>
      </c>
      <c r="B9" s="352">
        <v>1</v>
      </c>
      <c r="C9" s="352">
        <v>1</v>
      </c>
      <c r="D9" s="352">
        <v>1</v>
      </c>
      <c r="E9" s="352">
        <v>1</v>
      </c>
      <c r="F9" s="353">
        <f>12-SUM(A7:F7)-SUM(A9:E9)</f>
        <v>1</v>
      </c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</row>
    <row r="10" spans="1:37">
      <c r="A10" s="354" t="s">
        <v>107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</row>
    <row r="11" spans="1:37">
      <c r="A11" s="354" t="s">
        <v>108</v>
      </c>
      <c r="B11" s="355"/>
      <c r="C11" s="356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</row>
    <row r="12" spans="1:37" s="294" customFormat="1" ht="15">
      <c r="A12" s="341">
        <f>'Budsjett med noekkeltall'!B10</f>
        <v>0</v>
      </c>
      <c r="B12" s="311"/>
      <c r="C12" s="312"/>
      <c r="Q12" s="340" t="str">
        <f>"Navn/oppgave: "&amp;'Budsjett med noekkeltall'!B9</f>
        <v xml:space="preserve">Navn/oppgave: </v>
      </c>
    </row>
    <row r="13" spans="1:37" s="294" customFormat="1" ht="13" thickBot="1">
      <c r="A13" s="313"/>
      <c r="B13" s="311"/>
      <c r="C13" s="312"/>
    </row>
    <row r="14" spans="1:37" ht="15">
      <c r="A14" s="318" t="str">
        <f>"Resultatbudsjett per måned "&amp;år</f>
        <v xml:space="preserve">Resultatbudsjett per måned </v>
      </c>
      <c r="B14" s="319"/>
      <c r="C14" s="315"/>
      <c r="D14" s="343"/>
      <c r="E14" s="321" t="s">
        <v>95</v>
      </c>
      <c r="F14" s="321" t="s">
        <v>96</v>
      </c>
      <c r="G14" s="321" t="s">
        <v>97</v>
      </c>
      <c r="H14" s="321" t="s">
        <v>98</v>
      </c>
      <c r="I14" s="321" t="s">
        <v>99</v>
      </c>
      <c r="J14" s="321" t="s">
        <v>100</v>
      </c>
      <c r="K14" s="321" t="s">
        <v>101</v>
      </c>
      <c r="L14" s="321" t="s">
        <v>102</v>
      </c>
      <c r="M14" s="321" t="s">
        <v>103</v>
      </c>
      <c r="N14" s="321" t="s">
        <v>104</v>
      </c>
      <c r="O14" s="321" t="s">
        <v>105</v>
      </c>
      <c r="P14" s="321" t="s">
        <v>106</v>
      </c>
      <c r="Q14" s="320" t="str">
        <f>"Hele "&amp;år</f>
        <v xml:space="preserve">Hele </v>
      </c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</row>
    <row r="15" spans="1:37">
      <c r="A15" s="295"/>
      <c r="B15" s="293"/>
      <c r="C15" s="316"/>
      <c r="D15" s="324" t="s">
        <v>44</v>
      </c>
      <c r="E15" s="322">
        <f>ROUND($Q15*$A$7/12,IF(avrund=2,-1,IF(avrund=3,-2,IF(avrund=4,-3,0))))</f>
        <v>0</v>
      </c>
      <c r="F15" s="322">
        <f>ROUND($Q15*$B$7/12,IF(avrund=2,-1,IF(avrund=3,-2,IF(avrund=4,-3,0))))</f>
        <v>0</v>
      </c>
      <c r="G15" s="322">
        <f>ROUND($Q15*$C$7/12,IF(avrund=2,-1,IF(avrund=3,-2,IF(avrund=4,-3,0))))</f>
        <v>0</v>
      </c>
      <c r="H15" s="322">
        <f>ROUND($Q15*$D$7/12,IF(avrund=2,-1,IF(avrund=3,-2,IF(avrund=4,-3,0))))</f>
        <v>0</v>
      </c>
      <c r="I15" s="322">
        <f>ROUND($Q15*$E$7/12,IF(avrund=2,-1,IF(avrund=3,-2,IF(avrund=4,-3,0))))</f>
        <v>0</v>
      </c>
      <c r="J15" s="322">
        <f>ROUND($Q15*$F$7/12,IF(avrund=2,-1,IF(avrund=3,-2,IF(avrund=4,-3,0))))</f>
        <v>0</v>
      </c>
      <c r="K15" s="322">
        <f>ROUND($Q15*$A$9/12,IF(avrund=2,-1,IF(avrund=3,-2,IF(avrund=4,-3,0))))</f>
        <v>0</v>
      </c>
      <c r="L15" s="322">
        <f>ROUND($Q15*$B$9/12,IF(avrund=2,-1,IF(avrund=3,-2,IF(avrund=4,-3,0))))</f>
        <v>0</v>
      </c>
      <c r="M15" s="322">
        <f>ROUND($Q15*$C$9/12,IF(avrund=2,-1,IF(avrund=3,-2,IF(avrund=4,-3,0))))</f>
        <v>0</v>
      </c>
      <c r="N15" s="322">
        <f>ROUND($Q15*$D$9/12,IF(avrund=2,-1,IF(avrund=3,-2,IF(avrund=4,-3,0))))</f>
        <v>0</v>
      </c>
      <c r="O15" s="322">
        <f>ROUND($Q15*$E$9/12,IF(avrund=2,-1,IF(avrund=3,-2,IF(avrund=4,-3,0))))</f>
        <v>0</v>
      </c>
      <c r="P15" s="322">
        <f>ROUND($Q15*$F$9/12,IF(avrund=2,-1,IF(avrund=3,-2,IF(avrund=4,-3,0))))</f>
        <v>0</v>
      </c>
      <c r="Q15" s="336">
        <f>'Budsjett med noekkeltall'!G17</f>
        <v>0</v>
      </c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</row>
    <row r="16" spans="1:37">
      <c r="A16" s="297"/>
      <c r="B16" s="298"/>
      <c r="C16" s="316"/>
      <c r="D16" s="299" t="s">
        <v>45</v>
      </c>
      <c r="E16" s="322">
        <f>ROUND($Q16*$A$7/12,IF(avrund=2,-1,IF(avrund=3,-2,IF(avrund=4,-3,0))))</f>
        <v>0</v>
      </c>
      <c r="F16" s="322">
        <f>ROUND($Q16*$B$7/12,IF(avrund=2,-1,IF(avrund=3,-2,IF(avrund=4,-3,0))))</f>
        <v>0</v>
      </c>
      <c r="G16" s="322">
        <f>ROUND($Q16*$C$7/12,IF(avrund=2,-1,IF(avrund=3,-2,IF(avrund=4,-3,0))))</f>
        <v>0</v>
      </c>
      <c r="H16" s="322">
        <f>ROUND($Q16*$D$7/12,IF(avrund=2,-1,IF(avrund=3,-2,IF(avrund=4,-3,0))))</f>
        <v>0</v>
      </c>
      <c r="I16" s="322">
        <f>ROUND($Q16*$E$7/12,IF(avrund=2,-1,IF(avrund=3,-2,IF(avrund=4,-3,0))))</f>
        <v>0</v>
      </c>
      <c r="J16" s="322">
        <f>ROUND($Q16*$F$7/12,IF(avrund=2,-1,IF(avrund=3,-2,IF(avrund=4,-3,0))))</f>
        <v>0</v>
      </c>
      <c r="K16" s="322">
        <f>ROUND($Q16*$A$9/12,IF(avrund=2,-1,IF(avrund=3,-2,IF(avrund=4,-3,0))))</f>
        <v>0</v>
      </c>
      <c r="L16" s="322">
        <f>ROUND($Q16*$B$9/12,IF(avrund=2,-1,IF(avrund=3,-2,IF(avrund=4,-3,0))))</f>
        <v>0</v>
      </c>
      <c r="M16" s="322">
        <f>ROUND($Q16*$C$9/12,IF(avrund=2,-1,IF(avrund=3,-2,IF(avrund=4,-3,0))))</f>
        <v>0</v>
      </c>
      <c r="N16" s="322">
        <f>ROUND($Q16*$D$9/12,IF(avrund=2,-1,IF(avrund=3,-2,IF(avrund=4,-3,0))))</f>
        <v>0</v>
      </c>
      <c r="O16" s="322">
        <f>ROUND($Q16*$E$9/12,IF(avrund=2,-1,IF(avrund=3,-2,IF(avrund=4,-3,0))))</f>
        <v>0</v>
      </c>
      <c r="P16" s="322">
        <f>ROUND($Q16*$F$9/12,IF(avrund=2,-1,IF(avrund=3,-2,IF(avrund=4,-3,0))))</f>
        <v>0</v>
      </c>
      <c r="Q16" s="337">
        <f>'Budsjett med noekkeltall'!G18</f>
        <v>0</v>
      </c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</row>
    <row r="17" spans="1:36">
      <c r="A17" s="300" t="s">
        <v>46</v>
      </c>
      <c r="B17" s="301"/>
      <c r="C17" s="302"/>
      <c r="D17" s="325"/>
      <c r="E17" s="328">
        <f>SUM(E15:E16)</f>
        <v>0</v>
      </c>
      <c r="F17" s="328">
        <f t="shared" ref="F17:Q17" si="0">SUM(F15:F16)</f>
        <v>0</v>
      </c>
      <c r="G17" s="328">
        <f t="shared" si="0"/>
        <v>0</v>
      </c>
      <c r="H17" s="328">
        <f t="shared" si="0"/>
        <v>0</v>
      </c>
      <c r="I17" s="328">
        <f t="shared" si="0"/>
        <v>0</v>
      </c>
      <c r="J17" s="328">
        <f t="shared" si="0"/>
        <v>0</v>
      </c>
      <c r="K17" s="328">
        <f t="shared" si="0"/>
        <v>0</v>
      </c>
      <c r="L17" s="328">
        <f t="shared" si="0"/>
        <v>0</v>
      </c>
      <c r="M17" s="328">
        <f t="shared" si="0"/>
        <v>0</v>
      </c>
      <c r="N17" s="328">
        <f t="shared" si="0"/>
        <v>0</v>
      </c>
      <c r="O17" s="328">
        <f t="shared" si="0"/>
        <v>0</v>
      </c>
      <c r="P17" s="328">
        <f t="shared" si="0"/>
        <v>0</v>
      </c>
      <c r="Q17" s="338">
        <f t="shared" si="0"/>
        <v>0</v>
      </c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</row>
    <row r="18" spans="1:36">
      <c r="A18" s="295"/>
      <c r="B18" s="303"/>
      <c r="C18" s="316"/>
      <c r="D18" s="296" t="s">
        <v>47</v>
      </c>
      <c r="E18" s="322">
        <f>ROUND($Q18*$A$7/12,IF(avrund=2,-1,IF(avrund=3,-2,IF(avrund=4,-3,0))))</f>
        <v>0</v>
      </c>
      <c r="F18" s="322">
        <f>ROUND($Q18*$B$7/12,IF(avrund=2,-1,IF(avrund=3,-2,IF(avrund=4,-3,0))))</f>
        <v>0</v>
      </c>
      <c r="G18" s="322">
        <f>ROUND($Q18*$C$7/12,IF(avrund=2,-1,IF(avrund=3,-2,IF(avrund=4,-3,0))))</f>
        <v>0</v>
      </c>
      <c r="H18" s="322">
        <f>ROUND($Q18*$D$7/12,IF(avrund=2,-1,IF(avrund=3,-2,IF(avrund=4,-3,0))))</f>
        <v>0</v>
      </c>
      <c r="I18" s="322">
        <f>ROUND($Q18*$E$7/12,IF(avrund=2,-1,IF(avrund=3,-2,IF(avrund=4,-3,0))))</f>
        <v>0</v>
      </c>
      <c r="J18" s="322">
        <f>ROUND($Q18*$F$7/12,IF(avrund=2,-1,IF(avrund=3,-2,IF(avrund=4,-3,0))))</f>
        <v>0</v>
      </c>
      <c r="K18" s="322">
        <f>ROUND($Q18*$A$9/12,IF(avrund=2,-1,IF(avrund=3,-2,IF(avrund=4,-3,0))))</f>
        <v>0</v>
      </c>
      <c r="L18" s="322">
        <f>ROUND($Q18*$B$9/12,IF(avrund=2,-1,IF(avrund=3,-2,IF(avrund=4,-3,0))))</f>
        <v>0</v>
      </c>
      <c r="M18" s="322">
        <f>ROUND($Q18*$C$9/12,IF(avrund=2,-1,IF(avrund=3,-2,IF(avrund=4,-3,0))))</f>
        <v>0</v>
      </c>
      <c r="N18" s="322">
        <f>ROUND($Q18*$D$9/12,IF(avrund=2,-1,IF(avrund=3,-2,IF(avrund=4,-3,0))))</f>
        <v>0</v>
      </c>
      <c r="O18" s="322">
        <f>ROUND($Q18*$E$9/12,IF(avrund=2,-1,IF(avrund=3,-2,IF(avrund=4,-3,0))))</f>
        <v>0</v>
      </c>
      <c r="P18" s="322">
        <f>ROUND($Q18*$F$9/12,IF(avrund=2,-1,IF(avrund=3,-2,IF(avrund=4,-3,0))))</f>
        <v>0</v>
      </c>
      <c r="Q18" s="337">
        <f>'Budsjett med noekkeltall'!G20</f>
        <v>0</v>
      </c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</row>
    <row r="19" spans="1:36">
      <c r="A19" s="295"/>
      <c r="B19" s="303"/>
      <c r="C19" s="316"/>
      <c r="D19" s="296" t="s">
        <v>48</v>
      </c>
      <c r="E19" s="322">
        <f>ROUND($Q19*$A$7/12,IF(avrund=2,-1,IF(avrund=3,-2,IF(avrund=4,-3,0))))</f>
        <v>0</v>
      </c>
      <c r="F19" s="322">
        <f>ROUND($Q19*$B$7/12,IF(avrund=2,-1,IF(avrund=3,-2,IF(avrund=4,-3,0))))</f>
        <v>0</v>
      </c>
      <c r="G19" s="322">
        <f>ROUND($Q19*$C$7/12,IF(avrund=2,-1,IF(avrund=3,-2,IF(avrund=4,-3,0))))</f>
        <v>0</v>
      </c>
      <c r="H19" s="322">
        <f>ROUND($Q19*$D$7/12,IF(avrund=2,-1,IF(avrund=3,-2,IF(avrund=4,-3,0))))</f>
        <v>0</v>
      </c>
      <c r="I19" s="322">
        <f>ROUND($Q19*$E$7/12,IF(avrund=2,-1,IF(avrund=3,-2,IF(avrund=4,-3,0))))</f>
        <v>0</v>
      </c>
      <c r="J19" s="322">
        <f>ROUND($Q19*$F$7/12,IF(avrund=2,-1,IF(avrund=3,-2,IF(avrund=4,-3,0))))</f>
        <v>0</v>
      </c>
      <c r="K19" s="322">
        <f>ROUND($Q19*$A$9/12,IF(avrund=2,-1,IF(avrund=3,-2,IF(avrund=4,-3,0))))</f>
        <v>0</v>
      </c>
      <c r="L19" s="322">
        <f>ROUND($Q19*$B$9/12,IF(avrund=2,-1,IF(avrund=3,-2,IF(avrund=4,-3,0))))</f>
        <v>0</v>
      </c>
      <c r="M19" s="322">
        <f>ROUND($Q19*$C$9/12,IF(avrund=2,-1,IF(avrund=3,-2,IF(avrund=4,-3,0))))</f>
        <v>0</v>
      </c>
      <c r="N19" s="322">
        <f>ROUND($Q19*$D$9/12,IF(avrund=2,-1,IF(avrund=3,-2,IF(avrund=4,-3,0))))</f>
        <v>0</v>
      </c>
      <c r="O19" s="322">
        <f>ROUND($Q19*$E$9/12,IF(avrund=2,-1,IF(avrund=3,-2,IF(avrund=4,-3,0))))</f>
        <v>0</v>
      </c>
      <c r="P19" s="322">
        <f>ROUND($Q19*$F$9/12,IF(avrund=2,-1,IF(avrund=3,-2,IF(avrund=4,-3,0))))</f>
        <v>0</v>
      </c>
      <c r="Q19" s="337">
        <f>'Budsjett med noekkeltall'!G21</f>
        <v>0</v>
      </c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</row>
    <row r="20" spans="1:36">
      <c r="A20" s="295"/>
      <c r="B20" s="303"/>
      <c r="C20" s="316"/>
      <c r="D20" s="296" t="s">
        <v>49</v>
      </c>
      <c r="E20" s="322">
        <f>ROUND($Q20*$A$7/12,IF(avrund=2,-1,IF(avrund=3,-2,IF(avrund=4,-3,0))))</f>
        <v>0</v>
      </c>
      <c r="F20" s="322">
        <f>ROUND($Q20*$B$7/12,IF(avrund=2,-1,IF(avrund=3,-2,IF(avrund=4,-3,0))))</f>
        <v>0</v>
      </c>
      <c r="G20" s="322">
        <f>ROUND($Q20*$C$7/12,IF(avrund=2,-1,IF(avrund=3,-2,IF(avrund=4,-3,0))))</f>
        <v>0</v>
      </c>
      <c r="H20" s="322">
        <f>ROUND($Q20*$D$7/12,IF(avrund=2,-1,IF(avrund=3,-2,IF(avrund=4,-3,0))))</f>
        <v>0</v>
      </c>
      <c r="I20" s="322">
        <f>ROUND($Q20*$E$7/12,IF(avrund=2,-1,IF(avrund=3,-2,IF(avrund=4,-3,0))))</f>
        <v>0</v>
      </c>
      <c r="J20" s="322">
        <f>ROUND($Q20*$F$7/12,IF(avrund=2,-1,IF(avrund=3,-2,IF(avrund=4,-3,0))))</f>
        <v>0</v>
      </c>
      <c r="K20" s="322">
        <f>ROUND($Q20*$A$9/12,IF(avrund=2,-1,IF(avrund=3,-2,IF(avrund=4,-3,0))))</f>
        <v>0</v>
      </c>
      <c r="L20" s="322">
        <f>ROUND($Q20*$B$9/12,IF(avrund=2,-1,IF(avrund=3,-2,IF(avrund=4,-3,0))))</f>
        <v>0</v>
      </c>
      <c r="M20" s="322">
        <f>ROUND($Q20*$C$9/12,IF(avrund=2,-1,IF(avrund=3,-2,IF(avrund=4,-3,0))))</f>
        <v>0</v>
      </c>
      <c r="N20" s="322">
        <f>ROUND($Q20*$D$9/12,IF(avrund=2,-1,IF(avrund=3,-2,IF(avrund=4,-3,0))))</f>
        <v>0</v>
      </c>
      <c r="O20" s="322">
        <f>ROUND($Q20*$E$9/12,IF(avrund=2,-1,IF(avrund=3,-2,IF(avrund=4,-3,0))))</f>
        <v>0</v>
      </c>
      <c r="P20" s="322">
        <f>ROUND($Q20*$F$9/12,IF(avrund=2,-1,IF(avrund=3,-2,IF(avrund=4,-3,0))))</f>
        <v>0</v>
      </c>
      <c r="Q20" s="337">
        <f>'Budsjett med noekkeltall'!G22</f>
        <v>0</v>
      </c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</row>
    <row r="21" spans="1:36">
      <c r="A21" s="295"/>
      <c r="B21" s="303"/>
      <c r="C21" s="316"/>
      <c r="D21" s="296" t="s">
        <v>50</v>
      </c>
      <c r="E21" s="322">
        <f>ROUND($Q21/12,IF(avrund=2,-1,IF(avrund=3,-2,IF(avrund=4,-3,0))))</f>
        <v>0</v>
      </c>
      <c r="F21" s="322">
        <f>ROUND($Q21/12,IF(avrund=2,-1,IF(avrund=3,-2,IF(avrund=4,-3,0))))</f>
        <v>0</v>
      </c>
      <c r="G21" s="322">
        <f t="shared" ref="G21:P22" si="1">ROUND($Q21/12,IF(avrund=2,-1,IF(avrund=3,-2,IF(avrund=4,-3,0))))</f>
        <v>0</v>
      </c>
      <c r="H21" s="322">
        <f t="shared" si="1"/>
        <v>0</v>
      </c>
      <c r="I21" s="322">
        <f t="shared" si="1"/>
        <v>0</v>
      </c>
      <c r="J21" s="322">
        <f t="shared" si="1"/>
        <v>0</v>
      </c>
      <c r="K21" s="322">
        <f t="shared" si="1"/>
        <v>0</v>
      </c>
      <c r="L21" s="322">
        <f t="shared" si="1"/>
        <v>0</v>
      </c>
      <c r="M21" s="322">
        <f t="shared" si="1"/>
        <v>0</v>
      </c>
      <c r="N21" s="322">
        <f t="shared" si="1"/>
        <v>0</v>
      </c>
      <c r="O21" s="322">
        <f t="shared" si="1"/>
        <v>0</v>
      </c>
      <c r="P21" s="322">
        <f t="shared" si="1"/>
        <v>0</v>
      </c>
      <c r="Q21" s="337">
        <f>'Budsjett med noekkeltall'!G23</f>
        <v>0</v>
      </c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</row>
    <row r="22" spans="1:36">
      <c r="A22" s="297"/>
      <c r="B22" s="304"/>
      <c r="C22" s="316"/>
      <c r="D22" s="299" t="s">
        <v>51</v>
      </c>
      <c r="E22" s="322">
        <f>ROUND($Q22/12,IF(avrund=2,-1,IF(avrund=3,-2,IF(avrund=4,-3,0))))</f>
        <v>0</v>
      </c>
      <c r="F22" s="322">
        <f>ROUND($Q22/12,IF(avrund=2,-1,IF(avrund=3,-2,IF(avrund=4,-3,0))))</f>
        <v>0</v>
      </c>
      <c r="G22" s="322">
        <f t="shared" si="1"/>
        <v>0</v>
      </c>
      <c r="H22" s="322">
        <f t="shared" si="1"/>
        <v>0</v>
      </c>
      <c r="I22" s="322">
        <f t="shared" si="1"/>
        <v>0</v>
      </c>
      <c r="J22" s="322">
        <f t="shared" si="1"/>
        <v>0</v>
      </c>
      <c r="K22" s="322">
        <f t="shared" si="1"/>
        <v>0</v>
      </c>
      <c r="L22" s="322">
        <f t="shared" si="1"/>
        <v>0</v>
      </c>
      <c r="M22" s="322">
        <f t="shared" si="1"/>
        <v>0</v>
      </c>
      <c r="N22" s="322">
        <f t="shared" si="1"/>
        <v>0</v>
      </c>
      <c r="O22" s="322">
        <f t="shared" si="1"/>
        <v>0</v>
      </c>
      <c r="P22" s="322">
        <f t="shared" si="1"/>
        <v>0</v>
      </c>
      <c r="Q22" s="337">
        <f>'Budsjett med noekkeltall'!G24</f>
        <v>0</v>
      </c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</row>
    <row r="23" spans="1:36">
      <c r="A23" s="305" t="s">
        <v>52</v>
      </c>
      <c r="B23" s="304"/>
      <c r="C23" s="301"/>
      <c r="D23" s="326"/>
      <c r="E23" s="328">
        <f>SUM(E18:E22)</f>
        <v>0</v>
      </c>
      <c r="F23" s="328">
        <f t="shared" ref="F23:Q23" si="2">SUM(F18:F22)</f>
        <v>0</v>
      </c>
      <c r="G23" s="328">
        <f t="shared" si="2"/>
        <v>0</v>
      </c>
      <c r="H23" s="328">
        <f t="shared" si="2"/>
        <v>0</v>
      </c>
      <c r="I23" s="328">
        <f t="shared" si="2"/>
        <v>0</v>
      </c>
      <c r="J23" s="328">
        <f t="shared" si="2"/>
        <v>0</v>
      </c>
      <c r="K23" s="328">
        <f t="shared" si="2"/>
        <v>0</v>
      </c>
      <c r="L23" s="328">
        <f t="shared" si="2"/>
        <v>0</v>
      </c>
      <c r="M23" s="328">
        <f t="shared" si="2"/>
        <v>0</v>
      </c>
      <c r="N23" s="328">
        <f t="shared" si="2"/>
        <v>0</v>
      </c>
      <c r="O23" s="328">
        <f t="shared" si="2"/>
        <v>0</v>
      </c>
      <c r="P23" s="328">
        <f t="shared" si="2"/>
        <v>0</v>
      </c>
      <c r="Q23" s="338">
        <f t="shared" si="2"/>
        <v>0</v>
      </c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</row>
    <row r="24" spans="1:36">
      <c r="A24" s="306" t="s">
        <v>53</v>
      </c>
      <c r="B24" s="304"/>
      <c r="C24" s="310"/>
      <c r="D24" s="326"/>
      <c r="E24" s="328">
        <f>E17-E23</f>
        <v>0</v>
      </c>
      <c r="F24" s="328">
        <f t="shared" ref="F24:Q24" si="3">F17-F23</f>
        <v>0</v>
      </c>
      <c r="G24" s="328">
        <f t="shared" si="3"/>
        <v>0</v>
      </c>
      <c r="H24" s="328">
        <f t="shared" si="3"/>
        <v>0</v>
      </c>
      <c r="I24" s="328">
        <f t="shared" si="3"/>
        <v>0</v>
      </c>
      <c r="J24" s="328">
        <f t="shared" si="3"/>
        <v>0</v>
      </c>
      <c r="K24" s="328">
        <f t="shared" si="3"/>
        <v>0</v>
      </c>
      <c r="L24" s="328">
        <f t="shared" si="3"/>
        <v>0</v>
      </c>
      <c r="M24" s="328">
        <f t="shared" si="3"/>
        <v>0</v>
      </c>
      <c r="N24" s="328">
        <f t="shared" si="3"/>
        <v>0</v>
      </c>
      <c r="O24" s="328">
        <f t="shared" si="3"/>
        <v>0</v>
      </c>
      <c r="P24" s="328">
        <f t="shared" si="3"/>
        <v>0</v>
      </c>
      <c r="Q24" s="338">
        <f t="shared" si="3"/>
        <v>0</v>
      </c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</row>
    <row r="25" spans="1:36">
      <c r="A25" s="295"/>
      <c r="B25" s="293"/>
      <c r="C25" s="316"/>
      <c r="D25" s="296" t="s">
        <v>54</v>
      </c>
      <c r="E25" s="322">
        <f>ROUND($Q25/12,IF(avrund=2,-1,IF(avrund=3,-2,IF(avrund=4,-3,0))))</f>
        <v>0</v>
      </c>
      <c r="F25" s="322">
        <f t="shared" ref="F25:P26" si="4">ROUND($Q25/12,IF(avrund=2,-1,IF(avrund=3,-2,IF(avrund=4,-3,0))))</f>
        <v>0</v>
      </c>
      <c r="G25" s="322">
        <f t="shared" si="4"/>
        <v>0</v>
      </c>
      <c r="H25" s="322">
        <f t="shared" si="4"/>
        <v>0</v>
      </c>
      <c r="I25" s="322">
        <f t="shared" si="4"/>
        <v>0</v>
      </c>
      <c r="J25" s="322">
        <f t="shared" si="4"/>
        <v>0</v>
      </c>
      <c r="K25" s="322">
        <f t="shared" si="4"/>
        <v>0</v>
      </c>
      <c r="L25" s="322">
        <f t="shared" si="4"/>
        <v>0</v>
      </c>
      <c r="M25" s="322">
        <f t="shared" si="4"/>
        <v>0</v>
      </c>
      <c r="N25" s="322">
        <f t="shared" si="4"/>
        <v>0</v>
      </c>
      <c r="O25" s="322">
        <f t="shared" si="4"/>
        <v>0</v>
      </c>
      <c r="P25" s="322">
        <f t="shared" si="4"/>
        <v>0</v>
      </c>
      <c r="Q25" s="337">
        <f>'Budsjett med noekkeltall'!G27</f>
        <v>0</v>
      </c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</row>
    <row r="26" spans="1:36">
      <c r="A26" s="297"/>
      <c r="B26" s="298"/>
      <c r="C26" s="316"/>
      <c r="D26" s="299" t="s">
        <v>55</v>
      </c>
      <c r="E26" s="322">
        <f>ROUND($Q26/12,IF(avrund=2,-1,IF(avrund=3,-2,IF(avrund=4,-3,0))))</f>
        <v>0</v>
      </c>
      <c r="F26" s="322">
        <f t="shared" si="4"/>
        <v>0</v>
      </c>
      <c r="G26" s="322">
        <f t="shared" si="4"/>
        <v>0</v>
      </c>
      <c r="H26" s="322">
        <f t="shared" si="4"/>
        <v>0</v>
      </c>
      <c r="I26" s="322">
        <f t="shared" si="4"/>
        <v>0</v>
      </c>
      <c r="J26" s="322">
        <f t="shared" si="4"/>
        <v>0</v>
      </c>
      <c r="K26" s="322">
        <f t="shared" si="4"/>
        <v>0</v>
      </c>
      <c r="L26" s="322">
        <f t="shared" si="4"/>
        <v>0</v>
      </c>
      <c r="M26" s="322">
        <f t="shared" si="4"/>
        <v>0</v>
      </c>
      <c r="N26" s="322">
        <f t="shared" si="4"/>
        <v>0</v>
      </c>
      <c r="O26" s="322">
        <f t="shared" si="4"/>
        <v>0</v>
      </c>
      <c r="P26" s="322">
        <f t="shared" si="4"/>
        <v>0</v>
      </c>
      <c r="Q26" s="337">
        <f>'Budsjett med noekkeltall'!G28</f>
        <v>0</v>
      </c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</row>
    <row r="27" spans="1:36">
      <c r="A27" s="307" t="s">
        <v>56</v>
      </c>
      <c r="B27" s="298"/>
      <c r="C27" s="310"/>
      <c r="D27" s="326"/>
      <c r="E27" s="328">
        <f>E24+E25-E26</f>
        <v>0</v>
      </c>
      <c r="F27" s="328">
        <f t="shared" ref="F27:Q27" si="5">F24+F25-F26</f>
        <v>0</v>
      </c>
      <c r="G27" s="328">
        <f t="shared" si="5"/>
        <v>0</v>
      </c>
      <c r="H27" s="328">
        <f t="shared" si="5"/>
        <v>0</v>
      </c>
      <c r="I27" s="328">
        <f t="shared" si="5"/>
        <v>0</v>
      </c>
      <c r="J27" s="328">
        <f t="shared" si="5"/>
        <v>0</v>
      </c>
      <c r="K27" s="328">
        <f t="shared" si="5"/>
        <v>0</v>
      </c>
      <c r="L27" s="328">
        <f t="shared" si="5"/>
        <v>0</v>
      </c>
      <c r="M27" s="328">
        <f t="shared" si="5"/>
        <v>0</v>
      </c>
      <c r="N27" s="328">
        <f t="shared" si="5"/>
        <v>0</v>
      </c>
      <c r="O27" s="328">
        <f t="shared" si="5"/>
        <v>0</v>
      </c>
      <c r="P27" s="328">
        <f t="shared" si="5"/>
        <v>0</v>
      </c>
      <c r="Q27" s="338">
        <f t="shared" si="5"/>
        <v>0</v>
      </c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</row>
    <row r="28" spans="1:36">
      <c r="A28" s="331"/>
      <c r="B28" s="293"/>
      <c r="C28" s="316"/>
      <c r="D28" s="324" t="s">
        <v>57</v>
      </c>
      <c r="E28" s="322">
        <f>ROUND($Q28/12,IF(avrund=2,-1,IF(avrund=3,-2,IF(avrund=4,-3,0))))</f>
        <v>0</v>
      </c>
      <c r="F28" s="322">
        <f t="shared" ref="F28:P28" si="6">ROUND($Q28/12,IF(avrund=2,-1,IF(avrund=3,-2,IF(avrund=4,-3,0))))</f>
        <v>0</v>
      </c>
      <c r="G28" s="322">
        <f t="shared" si="6"/>
        <v>0</v>
      </c>
      <c r="H28" s="322">
        <f t="shared" si="6"/>
        <v>0</v>
      </c>
      <c r="I28" s="322">
        <f t="shared" si="6"/>
        <v>0</v>
      </c>
      <c r="J28" s="322">
        <f t="shared" si="6"/>
        <v>0</v>
      </c>
      <c r="K28" s="322">
        <f t="shared" si="6"/>
        <v>0</v>
      </c>
      <c r="L28" s="322">
        <f t="shared" si="6"/>
        <v>0</v>
      </c>
      <c r="M28" s="322">
        <f t="shared" si="6"/>
        <v>0</v>
      </c>
      <c r="N28" s="322">
        <f t="shared" si="6"/>
        <v>0</v>
      </c>
      <c r="O28" s="322">
        <f t="shared" si="6"/>
        <v>0</v>
      </c>
      <c r="P28" s="322">
        <f t="shared" si="6"/>
        <v>0</v>
      </c>
      <c r="Q28" s="337">
        <f>'Budsjett med noekkeltall'!G30</f>
        <v>0</v>
      </c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</row>
    <row r="29" spans="1:36">
      <c r="A29" s="332" t="s">
        <v>58</v>
      </c>
      <c r="B29" s="301"/>
      <c r="C29" s="310"/>
      <c r="D29" s="333"/>
      <c r="E29" s="328">
        <f>E27-E28</f>
        <v>0</v>
      </c>
      <c r="F29" s="328">
        <f t="shared" ref="F29:Q29" si="7">F27-F28</f>
        <v>0</v>
      </c>
      <c r="G29" s="328">
        <f t="shared" si="7"/>
        <v>0</v>
      </c>
      <c r="H29" s="328">
        <f t="shared" si="7"/>
        <v>0</v>
      </c>
      <c r="I29" s="328">
        <f t="shared" si="7"/>
        <v>0</v>
      </c>
      <c r="J29" s="328">
        <f t="shared" si="7"/>
        <v>0</v>
      </c>
      <c r="K29" s="328">
        <f t="shared" si="7"/>
        <v>0</v>
      </c>
      <c r="L29" s="328">
        <f t="shared" si="7"/>
        <v>0</v>
      </c>
      <c r="M29" s="328">
        <f t="shared" si="7"/>
        <v>0</v>
      </c>
      <c r="N29" s="328">
        <f t="shared" si="7"/>
        <v>0</v>
      </c>
      <c r="O29" s="328">
        <f t="shared" si="7"/>
        <v>0</v>
      </c>
      <c r="P29" s="328">
        <f t="shared" si="7"/>
        <v>0</v>
      </c>
      <c r="Q29" s="338">
        <f t="shared" si="7"/>
        <v>0</v>
      </c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</row>
    <row r="30" spans="1:36">
      <c r="A30" s="295"/>
      <c r="B30" s="293"/>
      <c r="C30" s="316"/>
      <c r="D30" s="296" t="s">
        <v>59</v>
      </c>
      <c r="E30" s="322">
        <f>ROUND($Q30/12,IF(avrund=2,-1,IF(avrund=3,-2,IF(avrund=4,-3,0))))</f>
        <v>0</v>
      </c>
      <c r="F30" s="322">
        <f t="shared" ref="F30:P32" si="8">ROUND($Q30/12,IF(avrund=2,-1,IF(avrund=3,-2,IF(avrund=4,-3,0))))</f>
        <v>0</v>
      </c>
      <c r="G30" s="322">
        <f t="shared" si="8"/>
        <v>0</v>
      </c>
      <c r="H30" s="322">
        <f t="shared" si="8"/>
        <v>0</v>
      </c>
      <c r="I30" s="322">
        <f t="shared" si="8"/>
        <v>0</v>
      </c>
      <c r="J30" s="322">
        <f t="shared" si="8"/>
        <v>0</v>
      </c>
      <c r="K30" s="322">
        <f t="shared" si="8"/>
        <v>0</v>
      </c>
      <c r="L30" s="322">
        <f t="shared" si="8"/>
        <v>0</v>
      </c>
      <c r="M30" s="322">
        <f t="shared" si="8"/>
        <v>0</v>
      </c>
      <c r="N30" s="322">
        <f t="shared" si="8"/>
        <v>0</v>
      </c>
      <c r="O30" s="322">
        <f t="shared" si="8"/>
        <v>0</v>
      </c>
      <c r="P30" s="322">
        <f t="shared" si="8"/>
        <v>0</v>
      </c>
      <c r="Q30" s="337">
        <f>'Budsjett med noekkeltall'!G32</f>
        <v>0</v>
      </c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</row>
    <row r="31" spans="1:36">
      <c r="A31" s="295"/>
      <c r="B31" s="293"/>
      <c r="C31" s="316"/>
      <c r="D31" s="296" t="s">
        <v>60</v>
      </c>
      <c r="E31" s="322">
        <f>ROUND($Q31/12,IF(avrund=2,-1,IF(avrund=3,-2,IF(avrund=4,-3,0))))</f>
        <v>0</v>
      </c>
      <c r="F31" s="322">
        <f t="shared" si="8"/>
        <v>0</v>
      </c>
      <c r="G31" s="322">
        <f t="shared" si="8"/>
        <v>0</v>
      </c>
      <c r="H31" s="322">
        <f t="shared" si="8"/>
        <v>0</v>
      </c>
      <c r="I31" s="322">
        <f t="shared" si="8"/>
        <v>0</v>
      </c>
      <c r="J31" s="322">
        <f t="shared" si="8"/>
        <v>0</v>
      </c>
      <c r="K31" s="322">
        <f t="shared" si="8"/>
        <v>0</v>
      </c>
      <c r="L31" s="322">
        <f t="shared" si="8"/>
        <v>0</v>
      </c>
      <c r="M31" s="322">
        <f t="shared" si="8"/>
        <v>0</v>
      </c>
      <c r="N31" s="322">
        <f t="shared" si="8"/>
        <v>0</v>
      </c>
      <c r="O31" s="322">
        <f t="shared" si="8"/>
        <v>0</v>
      </c>
      <c r="P31" s="322">
        <f t="shared" si="8"/>
        <v>0</v>
      </c>
      <c r="Q31" s="337">
        <f>'Budsjett med noekkeltall'!G33</f>
        <v>0</v>
      </c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</row>
    <row r="32" spans="1:36">
      <c r="A32" s="297"/>
      <c r="B32" s="298"/>
      <c r="C32" s="314"/>
      <c r="D32" s="299" t="s">
        <v>61</v>
      </c>
      <c r="E32" s="329">
        <f>ROUND($Q32/12,IF(avrund=2,-1,IF(avrund=3,-2,IF(avrund=4,-3,0))))</f>
        <v>0</v>
      </c>
      <c r="F32" s="329">
        <f t="shared" si="8"/>
        <v>0</v>
      </c>
      <c r="G32" s="329">
        <f t="shared" si="8"/>
        <v>0</v>
      </c>
      <c r="H32" s="329">
        <f t="shared" si="8"/>
        <v>0</v>
      </c>
      <c r="I32" s="329">
        <f t="shared" si="8"/>
        <v>0</v>
      </c>
      <c r="J32" s="329">
        <f t="shared" si="8"/>
        <v>0</v>
      </c>
      <c r="K32" s="329">
        <f t="shared" si="8"/>
        <v>0</v>
      </c>
      <c r="L32" s="329">
        <f t="shared" si="8"/>
        <v>0</v>
      </c>
      <c r="M32" s="329">
        <f t="shared" si="8"/>
        <v>0</v>
      </c>
      <c r="N32" s="329">
        <f t="shared" si="8"/>
        <v>0</v>
      </c>
      <c r="O32" s="329">
        <f t="shared" si="8"/>
        <v>0</v>
      </c>
      <c r="P32" s="329">
        <f t="shared" si="8"/>
        <v>0</v>
      </c>
      <c r="Q32" s="339">
        <f>'Budsjett med noekkeltall'!G34</f>
        <v>0</v>
      </c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</row>
    <row r="33" spans="1:36" ht="13" thickBot="1">
      <c r="A33" s="308" t="s">
        <v>62</v>
      </c>
      <c r="B33" s="309"/>
      <c r="C33" s="317"/>
      <c r="D33" s="327"/>
      <c r="E33" s="323">
        <f>E29+E30-E31-E32</f>
        <v>0</v>
      </c>
      <c r="F33" s="323">
        <f t="shared" ref="F33:Q33" si="9">F29+F30-F31-F32</f>
        <v>0</v>
      </c>
      <c r="G33" s="323">
        <f t="shared" si="9"/>
        <v>0</v>
      </c>
      <c r="H33" s="323">
        <f t="shared" si="9"/>
        <v>0</v>
      </c>
      <c r="I33" s="323">
        <f t="shared" si="9"/>
        <v>0</v>
      </c>
      <c r="J33" s="323">
        <f t="shared" si="9"/>
        <v>0</v>
      </c>
      <c r="K33" s="323">
        <f t="shared" si="9"/>
        <v>0</v>
      </c>
      <c r="L33" s="323">
        <f t="shared" si="9"/>
        <v>0</v>
      </c>
      <c r="M33" s="323">
        <f t="shared" si="9"/>
        <v>0</v>
      </c>
      <c r="N33" s="323">
        <f t="shared" si="9"/>
        <v>0</v>
      </c>
      <c r="O33" s="323">
        <f t="shared" si="9"/>
        <v>0</v>
      </c>
      <c r="P33" s="323">
        <f t="shared" si="9"/>
        <v>0</v>
      </c>
      <c r="Q33" s="334">
        <f t="shared" si="9"/>
        <v>0</v>
      </c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</row>
    <row r="34" spans="1:36">
      <c r="A34" s="294"/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</row>
    <row r="35" spans="1:36">
      <c r="A35" s="335" t="str">
        <f>A10&amp;" "&amp;A11</f>
        <v>Avskrivning, annen driftskostnad, finansinntekter- og kostnader, ekstraordinære  inntekter- og kostnader og skattekostnad fordeles med 1/12 hver måned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</row>
    <row r="36" spans="1:36">
      <c r="A36" s="294"/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</row>
    <row r="37" spans="1:36">
      <c r="A37" s="294"/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</row>
    <row r="38" spans="1:36">
      <c r="A38" s="294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</row>
    <row r="39" spans="1:36">
      <c r="A39" s="294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</row>
    <row r="40" spans="1:36">
      <c r="A40" s="294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</row>
    <row r="41" spans="1:36">
      <c r="A41" s="294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</row>
    <row r="42" spans="1:36">
      <c r="A42" s="294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</row>
    <row r="43" spans="1:36">
      <c r="A43" s="294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</row>
    <row r="44" spans="1:36">
      <c r="A44" s="294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</row>
    <row r="45" spans="1:36">
      <c r="A45" s="294"/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</row>
    <row r="46" spans="1:36">
      <c r="A46" s="294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</row>
    <row r="47" spans="1:36">
      <c r="A47" s="294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</row>
    <row r="48" spans="1:36">
      <c r="A48" s="294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</row>
    <row r="49" spans="1:36">
      <c r="A49" s="294"/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</row>
    <row r="50" spans="1:36">
      <c r="A50" s="294"/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</row>
    <row r="51" spans="1:36">
      <c r="A51" s="294"/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</row>
    <row r="52" spans="1:36">
      <c r="A52" s="294"/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</row>
    <row r="53" spans="1:36">
      <c r="A53" s="294"/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</row>
    <row r="54" spans="1:36">
      <c r="A54" s="294"/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</row>
    <row r="55" spans="1:36">
      <c r="A55" s="294"/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</row>
    <row r="56" spans="1:36">
      <c r="A56" s="294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</row>
    <row r="57" spans="1:36">
      <c r="A57" s="294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</row>
    <row r="58" spans="1:36">
      <c r="A58" s="294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</row>
    <row r="59" spans="1:36">
      <c r="A59" s="294"/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</row>
    <row r="60" spans="1:36">
      <c r="A60" s="294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</row>
    <row r="61" spans="1:36">
      <c r="A61" s="294"/>
      <c r="B61" s="294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</row>
    <row r="62" spans="1:36">
      <c r="A62" s="294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</row>
    <row r="63" spans="1:36">
      <c r="A63" s="294"/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</row>
    <row r="64" spans="1:36">
      <c r="A64" s="294"/>
      <c r="B64" s="294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</row>
    <row r="65" spans="1:36">
      <c r="A65" s="294"/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</row>
    <row r="66" spans="1:36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</row>
    <row r="67" spans="1:36">
      <c r="A67" s="294"/>
      <c r="B67" s="294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</row>
    <row r="68" spans="1:36">
      <c r="A68" s="294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</row>
    <row r="69" spans="1:36">
      <c r="A69" s="294"/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</row>
    <row r="70" spans="1:36">
      <c r="A70" s="294"/>
      <c r="B70" s="294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</row>
    <row r="71" spans="1:36">
      <c r="A71" s="294"/>
      <c r="B71" s="294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</row>
    <row r="72" spans="1:36">
      <c r="A72" s="294"/>
      <c r="B72" s="294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</row>
    <row r="73" spans="1:36">
      <c r="A73" s="294"/>
      <c r="B73" s="294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</row>
    <row r="74" spans="1:36">
      <c r="A74" s="294"/>
      <c r="B74" s="294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</row>
    <row r="75" spans="1:36">
      <c r="A75" s="294"/>
      <c r="B75" s="294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</row>
    <row r="76" spans="1:36">
      <c r="A76" s="294"/>
      <c r="B76" s="294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</row>
    <row r="77" spans="1:36">
      <c r="A77" s="294"/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</row>
    <row r="78" spans="1:36">
      <c r="A78" s="294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</row>
    <row r="79" spans="1:36">
      <c r="A79" s="294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</row>
    <row r="80" spans="1:36">
      <c r="A80" s="294"/>
      <c r="B80" s="294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</row>
    <row r="81" spans="1:36">
      <c r="A81" s="294"/>
      <c r="B81" s="294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</row>
    <row r="82" spans="1:36">
      <c r="A82" s="294"/>
      <c r="B82" s="294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</row>
    <row r="83" spans="1:36">
      <c r="A83" s="294"/>
      <c r="B83" s="294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</row>
    <row r="84" spans="1:36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</row>
    <row r="85" spans="1:36">
      <c r="A85" s="294"/>
      <c r="B85" s="294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</row>
    <row r="86" spans="1:36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</row>
    <row r="87" spans="1:36">
      <c r="A87" s="294"/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</row>
    <row r="88" spans="1:36">
      <c r="A88" s="294"/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</row>
    <row r="89" spans="1:36">
      <c r="A89" s="294"/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</row>
    <row r="90" spans="1:36">
      <c r="A90" s="294"/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</row>
    <row r="91" spans="1:36">
      <c r="A91" s="294"/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</row>
    <row r="92" spans="1:36">
      <c r="A92" s="294"/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</row>
    <row r="93" spans="1:36">
      <c r="A93" s="294"/>
      <c r="B93" s="294"/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</row>
    <row r="94" spans="1:36">
      <c r="A94" s="294"/>
      <c r="B94" s="294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</row>
    <row r="95" spans="1:36">
      <c r="A95" s="294"/>
      <c r="B95" s="294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</row>
    <row r="96" spans="1:36">
      <c r="A96" s="294"/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</row>
    <row r="97" spans="1:36">
      <c r="A97" s="294"/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</row>
    <row r="98" spans="1:36">
      <c r="A98" s="294"/>
      <c r="B98" s="294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</row>
    <row r="99" spans="1:36">
      <c r="A99" s="294"/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</row>
    <row r="100" spans="1:36">
      <c r="A100" s="294"/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</row>
    <row r="101" spans="1:36">
      <c r="A101" s="294"/>
      <c r="B101" s="294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</row>
    <row r="102" spans="1:36">
      <c r="A102" s="294"/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</row>
    <row r="103" spans="1:36">
      <c r="A103" s="294"/>
      <c r="B103" s="294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</row>
    <row r="104" spans="1:36">
      <c r="A104" s="294"/>
      <c r="B104" s="294"/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</row>
    <row r="105" spans="1:36">
      <c r="A105" s="294"/>
      <c r="B105" s="294"/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</row>
    <row r="106" spans="1:36">
      <c r="A106" s="294"/>
      <c r="B106" s="294"/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</row>
    <row r="107" spans="1:36">
      <c r="A107" s="294"/>
      <c r="B107" s="294"/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</row>
    <row r="108" spans="1:36">
      <c r="A108" s="294"/>
      <c r="B108" s="294"/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</row>
    <row r="109" spans="1:36">
      <c r="A109" s="294"/>
      <c r="B109" s="294"/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</row>
    <row r="110" spans="1:36">
      <c r="A110" s="294"/>
      <c r="B110" s="294"/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</row>
    <row r="111" spans="1:36">
      <c r="A111" s="294"/>
      <c r="B111" s="294"/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</row>
    <row r="112" spans="1:36">
      <c r="A112" s="294"/>
      <c r="B112" s="294"/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</row>
    <row r="113" spans="1:36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</row>
    <row r="114" spans="1:36">
      <c r="A114" s="294"/>
      <c r="B114" s="294"/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</row>
    <row r="115" spans="1:36">
      <c r="A115" s="294"/>
      <c r="B115" s="294"/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</row>
    <row r="116" spans="1:36">
      <c r="A116" s="294"/>
      <c r="B116" s="294"/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</row>
    <row r="117" spans="1:36">
      <c r="A117" s="294"/>
      <c r="B117" s="294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</row>
    <row r="118" spans="1:36">
      <c r="A118" s="294"/>
      <c r="B118" s="294"/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</row>
    <row r="119" spans="1:36">
      <c r="A119" s="294"/>
      <c r="B119" s="294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</row>
    <row r="120" spans="1:36">
      <c r="A120" s="294"/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</row>
    <row r="121" spans="1:36">
      <c r="A121" s="294"/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</row>
  </sheetData>
  <sheetProtection sheet="1" objects="1" scenarios="1"/>
  <phoneticPr fontId="27" type="noConversion"/>
  <pageMargins left="0.49" right="0.47" top="0.98" bottom="0.98" header="0.5" footer="0.5"/>
  <pageSetup paperSize="9" scale="44" orientation="portrait" horizontalDpi="4294967292" verticalDpi="4294967292"/>
  <headerFooter>
    <oddHeader>&amp;R&amp;"Arial,Normal"&amp;10Utskriftsdato: &amp;D</oddHeader>
    <oddFooter>&amp;L&amp;"Arial,Vanlig"&amp;10&amp;K000000Johs Totland 20©14&amp;C&amp;"Arial,Vanlig"&amp;10&amp;K000000&amp;F &amp;A&amp;R&amp;"Arial,Vanlig"&amp;10&amp;K000000Side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Line="0" autoPict="0" macro="[0]!Module2.tilbake">
                <anchor moveWithCells="1" sizeWithCells="1">
                  <from>
                    <xdr:col>1</xdr:col>
                    <xdr:colOff>292100</xdr:colOff>
                    <xdr:row>0</xdr:row>
                    <xdr:rowOff>127000</xdr:rowOff>
                  </from>
                  <to>
                    <xdr:col>3</xdr:col>
                    <xdr:colOff>787400</xdr:colOff>
                    <xdr:row>0</xdr:row>
                    <xdr:rowOff>368300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1" r:id="rId4" name="Button 3">
              <controlPr defaultSize="0" print="0" autoFill="0" autoLine="0" autoPict="0" macro="[0]!utskrift2">
                <anchor moveWithCells="1" sizeWithCells="1">
                  <from>
                    <xdr:col>3</xdr:col>
                    <xdr:colOff>812800</xdr:colOff>
                    <xdr:row>0</xdr:row>
                    <xdr:rowOff>127000</xdr:rowOff>
                  </from>
                  <to>
                    <xdr:col>5</xdr:col>
                    <xdr:colOff>12700</xdr:colOff>
                    <xdr:row>0</xdr:row>
                    <xdr:rowOff>368300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2" r:id="rId5" name="Button 4">
              <controlPr defaultSize="0" print="0" autoFill="0" autoLine="0" autoPict="0" macro="[0]!topp2">
                <anchor moveWithCells="1" sizeWithCells="1">
                  <from>
                    <xdr:col>0</xdr:col>
                    <xdr:colOff>165100</xdr:colOff>
                    <xdr:row>0</xdr:row>
                    <xdr:rowOff>127000</xdr:rowOff>
                  </from>
                  <to>
                    <xdr:col>1</xdr:col>
                    <xdr:colOff>279400</xdr:colOff>
                    <xdr:row>0</xdr:row>
                    <xdr:rowOff>368300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 med noekkeltall</vt:lpstr>
      <vt:lpstr>Sesongjustert resultatbudsjett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 Totland</dc:creator>
  <cp:lastModifiedBy>Johs Totland</cp:lastModifiedBy>
  <cp:lastPrinted>2009-01-19T22:24:17Z</cp:lastPrinted>
  <dcterms:created xsi:type="dcterms:W3CDTF">1997-03-11T12:08:27Z</dcterms:created>
  <dcterms:modified xsi:type="dcterms:W3CDTF">2015-03-05T22:47:43Z</dcterms:modified>
</cp:coreProperties>
</file>